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9720" windowHeight="55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'Лист3'!$A$1:$G$269</definedName>
  </definedNames>
  <calcPr fullCalcOnLoad="1"/>
</workbook>
</file>

<file path=xl/sharedStrings.xml><?xml version="1.0" encoding="utf-8"?>
<sst xmlns="http://schemas.openxmlformats.org/spreadsheetml/2006/main" count="460" uniqueCount="272">
  <si>
    <t>Номенклатура</t>
  </si>
  <si>
    <t>руб/шт</t>
  </si>
  <si>
    <t>3 пс</t>
  </si>
  <si>
    <t>3 сп</t>
  </si>
  <si>
    <t>Лист 1,5 х/к 1,25х2,5</t>
  </si>
  <si>
    <t>08 кп/пс</t>
  </si>
  <si>
    <t>ст.3сп</t>
  </si>
  <si>
    <t>ГОСТ 10705</t>
  </si>
  <si>
    <t>ПИЛОМАТЕРИАЛЫ</t>
  </si>
  <si>
    <t>ШВЕЛЛЕР</t>
  </si>
  <si>
    <t>АРМАТУРА АIII</t>
  </si>
  <si>
    <t>Наименование</t>
  </si>
  <si>
    <t>Длина</t>
  </si>
  <si>
    <t>L6,0</t>
  </si>
  <si>
    <t>Цена за м3</t>
  </si>
  <si>
    <t>Цена за шт.</t>
  </si>
  <si>
    <t>Брус 100х150 (1шт=0,09)</t>
  </si>
  <si>
    <t>Доска обр. 25х100 (1шт=0,015)</t>
  </si>
  <si>
    <t>Доска обр. 40х150 (1шт=0,036)</t>
  </si>
  <si>
    <t>А500С</t>
  </si>
  <si>
    <t>руб/т</t>
  </si>
  <si>
    <t>руб/пм/м2</t>
  </si>
  <si>
    <t>Цена с НДС</t>
  </si>
  <si>
    <t>Катанка 6,5 бухты  1пм=0,3</t>
  </si>
  <si>
    <t>Катанка 8,0 бухты  1пм=0,42</t>
  </si>
  <si>
    <t>КАТАНКА</t>
  </si>
  <si>
    <t>КВАДРАТ</t>
  </si>
  <si>
    <t>КРУГ (АРМАТУРА AI)</t>
  </si>
  <si>
    <t>3 сп/пс</t>
  </si>
  <si>
    <t>ЛИСТ Х/К</t>
  </si>
  <si>
    <t>ЛИСТ Г/К</t>
  </si>
  <si>
    <t>ЛИСТ РИФЛЕНЫЙ</t>
  </si>
  <si>
    <t>ПОЛОСА</t>
  </si>
  <si>
    <t>Лист 12х1500х6000</t>
  </si>
  <si>
    <t>Лист 20х1500х6000</t>
  </si>
  <si>
    <t>Лист 6,0х1500х6000 1шт=435кг</t>
  </si>
  <si>
    <r>
      <t xml:space="preserve">   </t>
    </r>
    <r>
      <rPr>
        <b/>
        <sz val="20"/>
        <rFont val="Times New Roman"/>
        <family val="1"/>
      </rPr>
      <t xml:space="preserve">Прайс-лист на металл </t>
    </r>
  </si>
  <si>
    <t>Марка стали/ ГОСТ</t>
  </si>
  <si>
    <t>ГОСТ 3282-74</t>
  </si>
  <si>
    <t>ТРУБА ПРОФИЛЬНАЯ</t>
  </si>
  <si>
    <t>ТРУБА ВОДОГАЗОПРОВОДНАЯ</t>
  </si>
  <si>
    <t>Доска обр. 25х150 (1шт=0,023)</t>
  </si>
  <si>
    <t>БАЛКА</t>
  </si>
  <si>
    <t>ТРУБА ЭЛЕКТРОСВАРНАЯ</t>
  </si>
  <si>
    <t>Труба 89х3,5 э/с 10,0 м 1пм=7,38  АТЗ</t>
  </si>
  <si>
    <t>ГОСТ 3262-80</t>
  </si>
  <si>
    <t>С255</t>
  </si>
  <si>
    <t>Доска обр. 50х100 (1шт=0,03)</t>
  </si>
  <si>
    <t>Доска обр. 50х150 (1шт=0,045)</t>
  </si>
  <si>
    <t>Труба профильная 40х40х2,0 6 м 1пм=2,33</t>
  </si>
  <si>
    <t>Квадрат 12 6м 1пм=1,2</t>
  </si>
  <si>
    <t>Труба 25х2,8 вгп 6,0 м 1пм=2,12</t>
  </si>
  <si>
    <t xml:space="preserve">Труба 159х4,5 э/с 12,02 м 1пм=17,15 </t>
  </si>
  <si>
    <t>Труба профильная 60х40х3 6 м 1пм=4,31</t>
  </si>
  <si>
    <t>Доска обр. 30х150 (1шт=0,027)</t>
  </si>
  <si>
    <t>Труба профильная 20х20х1,8 6м 1пм=1,15</t>
  </si>
  <si>
    <t>Лист 8,0х1500х6000 1шт=570кг</t>
  </si>
  <si>
    <t>Круг 8 6м 1пм=0,42</t>
  </si>
  <si>
    <t>Кол-во шт. в м3</t>
  </si>
  <si>
    <t>УГОЛОК равнополочный</t>
  </si>
  <si>
    <t>УГОЛОК неравнополочный</t>
  </si>
  <si>
    <t>ТРУБА ОЦИНКОВАННАЯ</t>
  </si>
  <si>
    <t xml:space="preserve">Труба оц.15х2,8 вгп 7,88 м </t>
  </si>
  <si>
    <t>ЛИСТ ПРОСЕЧНО-ВЫТЯЖНОЙ</t>
  </si>
  <si>
    <t>Труба 159х4,5 э/с 12,02 м 1пм=17,15 АТЗ</t>
  </si>
  <si>
    <t>Брус 100х100 (1шт=0,06)</t>
  </si>
  <si>
    <t>Брус 150х150 (1шт=0,135)</t>
  </si>
  <si>
    <t>Брус 200х200 (1шт=0,24)</t>
  </si>
  <si>
    <t>08пс</t>
  </si>
  <si>
    <t xml:space="preserve"> ПРОВОЛОКА</t>
  </si>
  <si>
    <t>Проволока вязальная точ 1,2 (1кг=112м) 0,010</t>
  </si>
  <si>
    <t>Проволока вязальная точ 1,8 (1кг=50м) 0,020</t>
  </si>
  <si>
    <t>Проволока вязальная точ 2,0 (1кг=40м) 0,025</t>
  </si>
  <si>
    <t>Проволока вязальная точ 3,0 (1кг=18м) 0,056</t>
  </si>
  <si>
    <t>Проволока вязальная точ 4,0 (1кг=10м) 0,100</t>
  </si>
  <si>
    <t>Проволока вязальная точ 5,0 (1кг=7м) 0,160</t>
  </si>
  <si>
    <t>Труба профильная 50х50х2 6,0 м 1пм=2,96</t>
  </si>
  <si>
    <t>Угол 80*80*6 11,7м 1 ми=7,36</t>
  </si>
  <si>
    <t>Лист 5,0х1500х6000 1шт=354кг</t>
  </si>
  <si>
    <t>Полоса 25х4 6,0м 1пм=0,8</t>
  </si>
  <si>
    <t>Труба 25х3,2 вгп 6,0 м 1пм=2,39</t>
  </si>
  <si>
    <t>Труба профильная 40х20х2,0 6 м 1пм=1,7</t>
  </si>
  <si>
    <t>Труба профильная 40х40х3,0 6 м 1пм=3,36</t>
  </si>
  <si>
    <t>Труба профильная 50х25х2,0 6 м 1пм=2,18</t>
  </si>
  <si>
    <t>Труба профильная 50х50х3 6 м 1пм=4,31</t>
  </si>
  <si>
    <t>Труба профильная 80х60х3,0 6 м 1пм=6,2</t>
  </si>
  <si>
    <t>Лист 4,0х1500х6000 1шт=292кг</t>
  </si>
  <si>
    <t>Лист 16х1500х6000 1шт=1137кг</t>
  </si>
  <si>
    <t>Лист рифленый 6,0 1100х4000 1шт=204кг</t>
  </si>
  <si>
    <t>Труба 32х2,8 вгп 10,0 м 1пм=2,73</t>
  </si>
  <si>
    <t>Швеллер 30П 12,0 м  1пм=32,19</t>
  </si>
  <si>
    <t>Труба оц.40х3,5 вгп 5,85м 1пм=3,95</t>
  </si>
  <si>
    <t>Квадрат 10 6м 1пм=0,9</t>
  </si>
  <si>
    <t>Труба профильная 15х15х1,5 6м 1пм=0,61</t>
  </si>
  <si>
    <t>Труба профильная 20х20х1,5 6м 1пм=0,84</t>
  </si>
  <si>
    <t>Труба профильная 20х20х2,0 6м 1пм=1,12</t>
  </si>
  <si>
    <t>Труба профильная 25х25х1,5 6м 1пм=1,1</t>
  </si>
  <si>
    <t>Труба профильная 40х25х2,0 6 м 1пм=1,91</t>
  </si>
  <si>
    <t>Труба профильная 60х40х2 6 м 1пм=3</t>
  </si>
  <si>
    <t>Труба профильная 60х60х3 6 м 1пм=5,3</t>
  </si>
  <si>
    <t>Труба профильная 80х80х4,0 12 м 1пм=9,35</t>
  </si>
  <si>
    <t>Уголок140х90х8 12 м 1пм=14,2</t>
  </si>
  <si>
    <t>Уголок160х100х10 12 м 1пм=21</t>
  </si>
  <si>
    <t>Арматура 12 11,75 м 1пм=0,91</t>
  </si>
  <si>
    <t>Арматура 14 11,75 м 1пм=1,24</t>
  </si>
  <si>
    <t>Арматура 10 11,75 м 1пм=0,64</t>
  </si>
  <si>
    <t>Арматура 16 11,75 м 1пм=1,6</t>
  </si>
  <si>
    <t>Угол 100х100х8 11,75 м 1пм=12,82</t>
  </si>
  <si>
    <t>Круг 14 11,75 м 1пм=1,25</t>
  </si>
  <si>
    <t>Круг 16 11,75м 1пм=1,63</t>
  </si>
  <si>
    <t>Круг 18 11,75м 1пм=2,1</t>
  </si>
  <si>
    <t>Круг 20 11,75м 1пм=2,5</t>
  </si>
  <si>
    <t>Круг 22 11,75м 1пм=3</t>
  </si>
  <si>
    <t>Труба оц.20х2,8 вгп 7,86 м  1м.п.=1,585</t>
  </si>
  <si>
    <t>Труба оц.100х4,5 вгп 7,8 м 1пм=11,54</t>
  </si>
  <si>
    <t>Труба оц.32х3,2 вгп 6,0 м 1 пм=3,19</t>
  </si>
  <si>
    <t>Лист 12х1500х6000 1шт=860 кг</t>
  </si>
  <si>
    <t>ЛИСТ ОЦИНКОВ.</t>
  </si>
  <si>
    <t>Труба проф. 120х80х3,0 L12 1пм-9,02</t>
  </si>
  <si>
    <t>Угол 63х63х6 11,75 м 1 пм=5,6</t>
  </si>
  <si>
    <t>Круг 6,5 6м 1пм=0,3</t>
  </si>
  <si>
    <t>Труба профильная 50х50х1,5 6,0 м 1пм=2,32</t>
  </si>
  <si>
    <t>Труба профильная 50х50х4 6 м 1пм=5,56</t>
  </si>
  <si>
    <t xml:space="preserve">Проволока вязальная точ 1,4 </t>
  </si>
  <si>
    <t>ПРОФЛИСТ ОЦИНК.</t>
  </si>
  <si>
    <t>Профлист оцинк. Н10.35-40-1165 (6м.) оцинкованный 6,99м2</t>
  </si>
  <si>
    <t>ГОСТ 10704</t>
  </si>
  <si>
    <t>Труба 102х4,0 L11,75  1м.п=9,67</t>
  </si>
  <si>
    <t>Труба профильная 40х40х1,5 6 м 1пм=1,8</t>
  </si>
  <si>
    <t>ГОСТ 13663-86</t>
  </si>
  <si>
    <t>Угол 40х40х4 11,75 м 1 пм=2,47</t>
  </si>
  <si>
    <t>Швеллер 6,5У 12 м 1пм=6,08</t>
  </si>
  <si>
    <t>Швеллер 27У 12,0 м  1пм=28,7</t>
  </si>
  <si>
    <t>Труба 20х2,8 вгп 6,0 м 1пм=1,7</t>
  </si>
  <si>
    <t>Труба 20х2,8 вгп 9,0 м 1пм=1,7</t>
  </si>
  <si>
    <t xml:space="preserve">Лист ОЦ. 0,5 1,25х2,5 </t>
  </si>
  <si>
    <t>ст.08пс</t>
  </si>
  <si>
    <t xml:space="preserve">Лист ОЦ. 0,5 1,25х2,0 </t>
  </si>
  <si>
    <t xml:space="preserve">Лист ОЦ. 0,7 1,25х2,5 </t>
  </si>
  <si>
    <t xml:space="preserve">Лист ОЦ. 0,7 1,25х2,0 </t>
  </si>
  <si>
    <t>Труба профильная 80х60х4,0 6 м 1пм=8,07</t>
  </si>
  <si>
    <t>Труба профильная 40х20х1,5 6 м 1пм=1,31</t>
  </si>
  <si>
    <t>Труба профильная 60х60х2 6 м 1пм=3,59</t>
  </si>
  <si>
    <t>Балка 20 Б1 12,0 м  1пм=22,18 АСЧМ</t>
  </si>
  <si>
    <t>Швеллер 8П 11,75 м 1пм=7,14</t>
  </si>
  <si>
    <t>Труба профильная 50х25х1,5 6 м 1пм=1,73</t>
  </si>
  <si>
    <t>Труба профильная 40х20х1,2 6 м 1пм=1,09</t>
  </si>
  <si>
    <t>Лист 10х1500х6000 1шт=716кг</t>
  </si>
  <si>
    <t>Лист рифленый 5,0 1500х6000 1шт=365кг</t>
  </si>
  <si>
    <t>ТРУБА НКТ (б/у)</t>
  </si>
  <si>
    <t>Арматура 18, 11,75 м 1пм=2,0</t>
  </si>
  <si>
    <t>Труба профильная 80х80х3,0 12 м 1пм=7,13</t>
  </si>
  <si>
    <t>3сп</t>
  </si>
  <si>
    <t>Уголок 100х63х8 11,75 м 1пм=9,57</t>
  </si>
  <si>
    <t>Труба профильная 60х30х2 6 м 1пм=2,65</t>
  </si>
  <si>
    <t>Труба профильная 80х40х3,0 6 м 1пм=5,25</t>
  </si>
  <si>
    <t>Уголок 100х63х6 12 м 1пм=7,68</t>
  </si>
  <si>
    <t xml:space="preserve">Труба 50х3,5 гр.Д L11,75 1м.п=4,62  </t>
  </si>
  <si>
    <t>Швеллер 24У 12,0 м  1пм=25</t>
  </si>
  <si>
    <t>Труба проф. 100х100х4 6 м 1пм=11,84</t>
  </si>
  <si>
    <t>Лист просечной 406 1,0х2,2 1шт=32,8 кг</t>
  </si>
  <si>
    <t>Круг 12 6м 1пм=0,9</t>
  </si>
  <si>
    <t>Профлист СС10.1165/1100 (5002) ультрамарин</t>
  </si>
  <si>
    <t>Профлист СС10.1165/1100 (6005) зеленый мох</t>
  </si>
  <si>
    <t>Профлист оцинк. Н10.35-40-1165 (2м.) оцинкованный 6,99м2</t>
  </si>
  <si>
    <t xml:space="preserve">Проволока вязальная точ 6,0 (1кг=4м) </t>
  </si>
  <si>
    <t>L3,0</t>
  </si>
  <si>
    <t>Брус 50х50 (1шт=0,0075) L3,0</t>
  </si>
  <si>
    <t>Угол 63х63х5 12,00 м 1 пм=4,99</t>
  </si>
  <si>
    <t>Полоса 25х4 3,0м 1пм=0,8</t>
  </si>
  <si>
    <t>Угол 90х90х7 12 м 1пм=9,8</t>
  </si>
  <si>
    <t>Профлист оцинк. Н10.35-40-1165 (3м.) оцинкованный 6,99м3</t>
  </si>
  <si>
    <t>Профлист СС10.1165/1100 (8017) шоколад (6м.)</t>
  </si>
  <si>
    <t>Профлист СС10.1165/1100 (8017) шоколад (2м)</t>
  </si>
  <si>
    <t>Угол 100х100х10 11,75 м 1пм=15,64</t>
  </si>
  <si>
    <t>Швеллер 14У 12 м 1пм=12,7</t>
  </si>
  <si>
    <t>Лист 20х1500х6000 1шт=1428кг</t>
  </si>
  <si>
    <t>Брус 25х50 (1шт=0,00375) L3,0</t>
  </si>
  <si>
    <t>Круг 10 11,75м 1пм=0,63</t>
  </si>
  <si>
    <t>Угол 25х25х3 6 м 1пм=1,26</t>
  </si>
  <si>
    <t>Труба профильная 40х25х1,5 6 м 1пм=1,43</t>
  </si>
  <si>
    <t>Труба НКТ 89*6,5 1пм - 13,3</t>
  </si>
  <si>
    <t>Брус 50х50 (1шт=0,005) L2,0</t>
  </si>
  <si>
    <t>L2,0</t>
  </si>
  <si>
    <t>Труба профильная 100х50х4,0 12 м 1пм=8,6</t>
  </si>
  <si>
    <t>Швеллер 8У 12 м 1пм=7,37</t>
  </si>
  <si>
    <t>Швеллер 20У 12,0 м  1пм=19,6</t>
  </si>
  <si>
    <t>Труба профильная 80х60х2,0 6 м 1пм=4,19</t>
  </si>
  <si>
    <t>Доска обр. 25х200 (1шт=0,03)</t>
  </si>
  <si>
    <t>Доска обр. 50х200 (1шт=0,06)</t>
  </si>
  <si>
    <t>Лист 2,0х1250х2500 1шт=52,84кг</t>
  </si>
  <si>
    <t>Швеллер 30У 12,0 м  1пм=33,6</t>
  </si>
  <si>
    <t>Труба НКТ 60*5,5 1пм - 6,9</t>
  </si>
  <si>
    <t>Труба НКТ 73*5,5 1пм - 10</t>
  </si>
  <si>
    <t>Лист 1,5х1250х2500 1шт=38,6кг</t>
  </si>
  <si>
    <t>Лист 2,5х1250х2500 1шт=62кг</t>
  </si>
  <si>
    <t xml:space="preserve">Труба 89х3,5 э/с 12 м 1пм=7,38 </t>
  </si>
  <si>
    <t>Швеллер 22П 12,0 м  1пм=21,5</t>
  </si>
  <si>
    <t>Труба профильная 100х50х3,0 12 м 1пм=6,6</t>
  </si>
  <si>
    <t>Швеллер 16П 12 м 1пм=14,79</t>
  </si>
  <si>
    <t>Труба 25х3,2 вгп 10,0 м 1пм=2,4</t>
  </si>
  <si>
    <t xml:space="preserve">Труба 76х3,5 э/с 12 м 1пм=6,26 </t>
  </si>
  <si>
    <t>Доска обр. 30х100 (1шт=0,018) уценка</t>
  </si>
  <si>
    <t>Угол 75х75х6 12 м 1пм=7,2</t>
  </si>
  <si>
    <t>Труба 102х3 L11,4  1м.п=7,32</t>
  </si>
  <si>
    <t>Труба 57х3,5 э/с 12,0 м 1пм=4,62</t>
  </si>
  <si>
    <t>Лист 2,0х1000х2100 1шт=33,9кг</t>
  </si>
  <si>
    <t>Труба профильная 100х100х3 12 м 1пм=9,02</t>
  </si>
  <si>
    <t>Труба профильная 100х100х4 12 м 1пм=11,84</t>
  </si>
  <si>
    <t>Труба профильная 120х80х4,0 L12 1пм=11,84</t>
  </si>
  <si>
    <t>Труба профильная 120х120х4 12 м 1пм=14,35</t>
  </si>
  <si>
    <t>Труба профильная 80х40х2,0 L6,0   1пм=3,59</t>
  </si>
  <si>
    <t>Труба профильная 80х40х3,0 L6,0   1пм=5,25</t>
  </si>
  <si>
    <t>Труба 114х4,5, э/с 11,8 м 1пм=12,15</t>
  </si>
  <si>
    <t>Лист 1,5х1250х2500 1шт=39 кг</t>
  </si>
  <si>
    <t>Труба 32х2,8  L 6,0  1м.п=2,73</t>
  </si>
  <si>
    <t xml:space="preserve"> ГОСТ3262-80</t>
  </si>
  <si>
    <t>Швеллер 18У 12 м 1пм=16,9</t>
  </si>
  <si>
    <t>Угол 50х50х5 12,0 м 1 пм=4,07</t>
  </si>
  <si>
    <t>Угол 45х45х5 12,0 м 1пм=3,3</t>
  </si>
  <si>
    <t>Швеллер 12П 12 м 1пм=10,75</t>
  </si>
  <si>
    <t>Круг 12 11,75м 1пм=0,96</t>
  </si>
  <si>
    <t>Лист 40х1500х6000 1шт=2855кг</t>
  </si>
  <si>
    <t>Лист 25х1500х6000 1шт=1785кг</t>
  </si>
  <si>
    <t>Труба профильная 60х60х4 6 м 1пм=6,83</t>
  </si>
  <si>
    <t>Угол 50х50х4 12 м 1 пм=3,22</t>
  </si>
  <si>
    <t>Труба профильная 25х25х2,0 6м 1пм=1,39</t>
  </si>
  <si>
    <t xml:space="preserve">Труба профильная 30х30х2,0 6м 1пм=1,72 </t>
  </si>
  <si>
    <t>Труба 40х3,5 вгп 6 м 1пм=3,84</t>
  </si>
  <si>
    <t>Угол 100х100х7 12 м 1пм=11,5</t>
  </si>
  <si>
    <t>Труба 15х2,8 вгп 6,0 м 1пм=1,28</t>
  </si>
  <si>
    <t>Угол 90х90х7 12 м 1пм=10,17</t>
  </si>
  <si>
    <t xml:space="preserve">Труба 108х3,5 э/с 12 м 1пм=9,02 </t>
  </si>
  <si>
    <t>Труба 32х3,2 вгп 6,0 м 1пм=3,09</t>
  </si>
  <si>
    <t>Лист рифленый 4,0 1500х6000 1шт=310кг</t>
  </si>
  <si>
    <t>Труба 114х4, э/с 11,4 м 1пм=10,86</t>
  </si>
  <si>
    <t>Лист просечной 406 1,36х2,85 1шт=66,84кг.</t>
  </si>
  <si>
    <t>Угол 125х125х10 12 м 1пм=19,1</t>
  </si>
  <si>
    <t>Швеллер 14У 12,00 м 1пм=12,7</t>
  </si>
  <si>
    <t xml:space="preserve">Труба 159х4,5 э/с 12 м 1пм=17,15 </t>
  </si>
  <si>
    <t>Полоса 40х4 6 м 1пм=1,3</t>
  </si>
  <si>
    <t>Полоса 50х5 6,0 м 1пм=2,04</t>
  </si>
  <si>
    <t>Лист 2,0х1000х2100 1шт=34,2кг</t>
  </si>
  <si>
    <t>Угол 40х40х4 12 м 1 пм=2,54</t>
  </si>
  <si>
    <t>Швеллер 14П 12,00 м 1пм=12,64</t>
  </si>
  <si>
    <t>Брус 100х200 (1шт=0,12) уценка!</t>
  </si>
  <si>
    <t>Брус 150х200 (1шт=0,18) уценка!</t>
  </si>
  <si>
    <t>Лист 3,0х1250х2500 1шт=77,3кг</t>
  </si>
  <si>
    <t xml:space="preserve">Труба 219х5,0 э/с 12,0 м 1пм=26,5 </t>
  </si>
  <si>
    <t>Угол 125х125х8 12 м 1пм=15,85</t>
  </si>
  <si>
    <t>Швеллер 10У 12 м 1пм=9</t>
  </si>
  <si>
    <t>Арматура 8 L11,75;  1пм=0,42</t>
  </si>
  <si>
    <t>Вес</t>
  </si>
  <si>
    <t>Лист просечной 506 1,20*3,8 1шт=70,72кг.</t>
  </si>
  <si>
    <t>Труба НКТ 60*6,5 1пм - 8,3</t>
  </si>
  <si>
    <t>Угол 45х45х4 12 м 1пм=2,93</t>
  </si>
  <si>
    <t>www.superstroy56.com</t>
  </si>
  <si>
    <t>e-mail: orbk_3@list.ru</t>
  </si>
  <si>
    <t xml:space="preserve">Квадрат 10 L6,0; 1пм=0,9  </t>
  </si>
  <si>
    <t xml:space="preserve">Проволока вязальная точ1,6 (1кг=63м) </t>
  </si>
  <si>
    <t xml:space="preserve">Проволока вязяльная  точ 4,0 (1кг=10м) </t>
  </si>
  <si>
    <t xml:space="preserve">                    пн.-пт. - 09.00-18.00; сб. - 09.00-17.00, вс.  09.00-15.00</t>
  </si>
  <si>
    <t>Единая справочная: 66-10-01,66-10-02</t>
  </si>
  <si>
    <t xml:space="preserve">                   ул. Монтажников, 23. 8-951-033-77-76,66-10-02</t>
  </si>
  <si>
    <t xml:space="preserve">Труба профильная  25х25х1,5 L6,0  1м.п=1,1 </t>
  </si>
  <si>
    <t xml:space="preserve">Труба профильная  25х25х2,0 L6,0  1м.п=1,39 </t>
  </si>
  <si>
    <t xml:space="preserve">                                          ул.Невельская, 6. Тел.: 66-10-01; 66-10-02,66-99-93</t>
  </si>
  <si>
    <t xml:space="preserve">Труба 133х4,0 э/с 12 м 1пм=12,78 </t>
  </si>
  <si>
    <t>Угол 35х35х3 6м 1пм =1,77</t>
  </si>
  <si>
    <t>3сп/пс</t>
  </si>
  <si>
    <t>Труба профильная 80х80х2,0 L6,0 м 1пм=4,84</t>
  </si>
  <si>
    <t>Арматура 6 L6,0;  1пм=0,23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</si>
</sst>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\-0.00"/>
    <numFmt numFmtId="193" formatCode="#,##0.00;[Red]\-#,##0.00"/>
    <numFmt numFmtId="194" formatCode="0.0"/>
    <numFmt numFmtId="195" formatCode="0.000"/>
    <numFmt numFmtId="196" formatCode="0.000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right" vertical="top" wrapText="1"/>
    </xf>
    <xf numFmtId="2" fontId="7" fillId="0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right" vertical="top" wrapText="1"/>
    </xf>
    <xf numFmtId="2" fontId="1" fillId="33" borderId="13" xfId="0" applyNumberFormat="1" applyFont="1" applyFill="1" applyBorder="1" applyAlignment="1">
      <alignment horizontal="right"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right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right" vertical="top" wrapText="1"/>
    </xf>
    <xf numFmtId="2" fontId="7" fillId="0" borderId="13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42" applyAlignment="1" applyProtection="1">
      <alignment horizontal="left"/>
      <protection/>
    </xf>
    <xf numFmtId="0" fontId="7" fillId="0" borderId="16" xfId="0" applyFont="1" applyFill="1" applyBorder="1" applyAlignment="1">
      <alignment horizontal="right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304800" cy="304800"/>
    <xdr:sp>
      <xdr:nvSpPr>
        <xdr:cNvPr id="1" name="AutoShape 9" descr="data:image/png;base64,iVBORw0KGgoAAAANSUhEUgAAAPIAAABcCAYAAABUfug6AAAgAElEQVR4Xu19CXhdVbX/77f2ufcmaYZOaZkFZBBwpPKQOW2xExRFjAOCoiBQ4DHr8/l8z/B3ABRwoLQyCDzlPYWAKFMpQ7kUSmUUVFRk0MdMB5qpSe69Z6/1//a5SZqmSZNOaaF3f358NfecPay1f3utvaZDlNq7kgJWf0B5a1tmqgGT1WTB0516+8RsNn5XLra0KLBEg3cfBay+Pt3WuuJApX7doHUCPAbikldG1N6zT2Nj/t234tKKSkB+l+wBA0jAXqk/oLy6texQEmc6YiLAcoXlzHQRyB9VjcN9vD7b2f38u2T5W/0ySkB+F2yBblAuPeqoqkxh5WSDPzVFHgxwRGwGQYLydg99lKZzKjvc3cxm20pgfhcwv2sJJSC/w3nZDcamI44YRXROhdeT0sKPGZCAuLs5MoC5o6D6FL1ebSzcXjN/8dslML/DN0AJyO8OBoZVrPhk3UjJcwZNT0mJ7GfGsoJZULVXawHMBnjv9Wk1zhF2/jaA+d1Dia13JSWJ/A7n/duHH17jJD6SglMicj+QmW4QdzN3lVxGUc0GvUL/aIYrqjpxC7PZpnc4Gbb66ZeA/A7eAnbQQVUt1emjQZ4eAR8CkPG91GmQamZGMwFXCegAZpDezP4KcI6X/K9H3vnwincwKbb6qZeA/A7dAq/PnFBRma/8AkTOFGBPA1LdkjdhKpk36EuALTHIzgR3QAB0rzsVGSQz/g9mPxfatZV3Zd8CgvZdau80CpSA/E7jGIBXDjigvKo68yWSZ5HYDUC02jKCGAZeEvIHQNmtXju/DLHzCdb2Znj4N4tSe5mHXuNQ8ePKefOWBTfWO5AsW/WUS0B+h7Hfpu9f3YL0VwCZRciuvUHczUwFXvRqP2YON4zKZptap0+vjdE5y4GnEzZuDZQGMKstI+xa5wuXV9y76I0SmN9ZG6ME5HcQv9qOmjxe4/grZjwR4M4EXB9VGWb4C0x/agV3c9X9978dABlcTB2TJm3nM3oCgVNI2VHN+ord8JflAH+FVPqn1bfNf7EE5nfO5igB+R3Cq44Zk94Tm33FgOMIvMd6gThcfC0A1uwJAFeg4O7oBnH38qyhQZY/sXDbsoJ+2igng7Z3YL72Wn8ALonlCvxOY8ytydszLMVnvyN2SAnI7wA2LZ02cc+U8csR7TMkd1KY61aPi9YrQmmPmdrlLLh5fUHcG8xLs9lxZRmZadRZjvxw8EVpL107Is2I5bHXO1KRzC1v06dKYN7yN0kJyFs4j3JTJ+6To34lEvkUwB299QUxTA2PG3EFI7ur6vbs8rWpxAbIysmTa+PIz3TCWST2JYjebquUiBJYmjebF6n+vJzlj3PevNwWTqqtenolIG/B7H972uQPpmAnRcJPArZd3AfEBsRq9oQTmTMiw7tw6/0ruLq23O/qrAGy8qnJtRr7mVCc7MiPgIx6gzkt4oNkznu918Br26Pm3293+5PtWzC5tuqplYC8BbL/gbq66MMZ7hMMU2knnyQxLlbtUacTtxGYV8OTsdhspu2ukb/NNq+LcSrcmVufzI5GAUcAPFmIfQGU9b4zFyWzvZ3ztsDIn9dEzQ+zBOYtcMeE/VBqWxQFbMKEVPOY6g+SdkYkPJKU0d5UVgv2MOSM+ENMXO6j/O1jb1vUti4g7rkzA9JUV1fNjE5x4k4jQrKFZXq7pyIRNWiL9/agUa6sruzIsnFxxxZFtNJkSkDekvaA7bNPun272g9qxHMIHklYlQLsDWICnar2jBGz8+nC72pvW9S6oWuw+rrKthbOMOJMAh8FsRqYHWEKtKnikUh5RUVe72U227mh45be33gUKEnkjUfLDerJ6vdJt6+s/SCNZys402DVvSVjUZ1GpxqeEsMVOSm7Y8y8eS0bNGivl+2og6ra8plpRjudwP5Bze47voErVfUxR86uZNmdJQPYxqL+hvdTAvKG03CDe7Dp0zOtVtiPov8KwzT0AbEUudShhkcpnFOpmfnciCDuXsDSow6qyuTTE0E7VSCHkahYLQkj+J3NOmB83AFXNLV03r7j4pKavcEbYCN0UALyRiDihnRhU6aMaHHxoTA9RciJAFaTxCGHOIA4hi2ick5VOncfN4I6PdCcl9TVVWbKeJAYvppyPNyAmkLvjKrkResww9MUubpgmVs2pmawIbTcmt8tAXkzct+mT69uRX6SmZ4k5CF9JXFUBHF7DFsIsyvjQvTA6Pvua97UUw5gTqfkwMjZiSnHjys4Kq+6mkElqPke9meE+GzozVXzHlq6qedV6n9gCpSAvJl2x/Lp06tTlpsMsRPFeDCBag/r4UcAMYk2b8gq7BqftgdH/TYbQDwsmUl21FFVK+OVH4PplyLHqWYc2xvMXXf2nDf7Cwz/HWmqccS9976+mci51Q9bAvJm2AJ29OQxzZ3+cBqPj4QHAajxITCyq3WBuDVWe8AMP1dXeKjmzoeb1sfFtL7LC4kWOOqoyrZC234CHOeEMwwYX9BVnuYwYSFzIVFDzW6IIndzxR33vby+Y5beW38KlIC8/rRbrzdbpxw4ziQ93QTHRSahNE9V8BN3dxbuxAK0xLAHYsW1KLOFP/lttqVhCBFb6zWhtbyUgHnKlIpW5valc1/MCGd6Wx3MEjQHIID5Oa92M4mbqu5+4O/Deehs7HW/E/srAXkYuWZ1dWUrM/opFXeKE+4Lw4jekrgrAaKFxILY2zWxlD00et681s0NiqQaSaHyQ45ygpBHG1Dbu0JnsKo7Sp6GfxTUGiONri2/555/DCNpt/qhSkAexi2wfHrdDpHZv0cixwIc2TsnODDCzNpILlDFVflMfuFgwR7/qKsrGzPKjejwiModYm/ej2yLhnyHborjhP9xdbUfu802nbzqqsJA5AiHUHuZ+4CKnkigHobRYaCeLKxEMjNfUP8MiEtHzsveOIyk3eqHKgF5GLdA0xGH7ypa+HaK7hhFIo2T0RMQA20AFsJwZS6df2AwEIdY6dxT2V1jxf5xzJ1g8HS20hRxd6pyT9WBftbo0fVUksQozWb6dPXdDzy3NnIEf3cTVu4t5ElQfJ7gyO6ifonxi0kSx3MevGzUvAeuHUbSbvVDlYA8jFugY1rdzgXg2yknn/aGyiCRixUtrcMbHjFybo2V3TuUYI8A5KbfZ3cCOYmGI4S2F8C0kKsu3IOurch+b7qEZj+rvDt7w2Cv2MkTUm2vVe2p3r4KyHHComTusmIXDPasQn9UM2/hLwbrq/T7xqNACcgbj5aD9rRiWt3OjvyvSFivXUAOFmqDLTPotbGzn428feGQ75ZBta5Op2tTrrAT1T6sItMccSCB0Un5vcFa0U+t3vQfprho5PzsNYO9En63urqoucyOFsh3AexetHclYC6Y6Z9V/I9q7nr4l0Ppq/TMxqFACcgbh45D6mVAIJstVbWrnC9cVXHfovVy3ySF6lPxXs54AASThfIxAmNi1QEdz4lKn9QU0Oeg7qKa+QuGDL6WGXVHwngxzPZiV83sEpCHtA02yUMlIG8Ssvbf6doksldcl1I/t/yeoUvk3qMkrqK6OtdWXj4K6Nw7EjlIzeoEnEBidLiP942bXgVkPAfyopq71gHI0yfNBBGA/D52pcOWgDyMm6nPUCUgDyPt16paK65zmpq7oW6bBNDTp6eXu9zYVEE/kI7cgTDbX4EPExgXwjnC3bxLFe6SyOsHZKP9gIY9S0Aexk00wFAlIA8jD4YDyN3LCabot6ZMKU/ryjHOpfZ2jhMJTAa4l5pVdBuoiqo1noNy3VTr6ZNmloA8jJtnkKFKQB5GXgwnkHsBmm9NmVJRltLx0PjzEXgqyB2CVF5NtS4BeRh3wsYfqgTkjU/TAXvcHEDuPZnmaXWfc5QGEnt2q9cliTyMG2ATDlUC8iYkbt+utwQgp8gGI0tAHka+D8dQJSAPB5W7xtj8QD7s8ymRBoB7dFuwSxJ5GDfAJhyqBORNSNwtTSK/Pe2wz6dFGqQE5GHk+vAMVQLy8NA5GWVzS+QSkIeR2cM8VAnIw0jwEpCHkdhb2VAlIA8jw0tAHkZib2VDlYA8jAwvAXkYib2VDVUC8jAyvATkYST2VjZUCcjDyPASkIeR2FvZUCUgDyPDS0AeRmJvZUOVgDyMDC8BeRiJvZUNVQLyMDK8BORhJPZWNlQJyMPI8HcXkA+baSY/CAkYpXzkYdxEAwxVAvIw8uDdBOQV0w49ykEuBlkC8jDuoYGGKgF5GJmwYtKk97iU/3YUuTWL722kCiFrW87GDNEcGMj2ZzpcVnnn4BU5h5H07/qhSkAeRha3TZ483tK+IaJ8QYGqkIHUU0XzXQBkAfPe7I8GXlZz94JfDSNpt/qheoDcdtTk8TTb3sdWXvAcQi3VrZ5260SAlNCUViXQr0aUGQpUhOT+dxOQQ/E9b/i7wW6AyT2IVn2Ybp2IVXp4rRRIha+DeBVx7KiU1pd4+5PtPUBumTHxE4B90hTbhJrlSbnlUtuYFAgl78oA7inAdgCSb7u8W4Cc1AAjQ43sZhr/CuKfgPV8nG5jErLUl0AMEURfM8Rzqu96OHw0r9haptedZ+AZEbGdwcIXRUpto1Ig+RQbFUhZ+OZZV9+bG8ggvBpeJPWi6rsevG6oS+57R+4+9Q0IX7rIARjwO1JDHaP03MAUiCBRDH3BxM+qvnPhI6tU6+mTzlazr2WcbBe+tFcSx5tmG4UvQPSmbTeQi3WtN7wc7roau1CUoi8K8f3qu7LXD3XVLdMPmwmTH6DL/dR7TV2fWh1qV6Xn1oMCGdLaVf8B0+Oq735wcQ+QW6dNPE2JfysT2TGvWrokrwdx1+eVVUC269VFc0feed9L69PPUN7pa7VOqmga2hT2gAKXjbo7mx1KP4kGN23iUSB+ACR+5NLBP1TCbaTnMiKWV31eTY+rufvBx3uA3Dxt4jlGO6+Msl3vr9JvpHFL3QxAASdCMyz3Zr8wszk187MvbCpiNU877POuq9RP+AajEe3e7HGaXQPL3VUzf/HbQx27ZdphR4NyiRC7hneG8qmpofZdem5wCgQgd3r/ohHH18zL/n6VRJ4+aZbRThNge69auiMPTsuN8oSjiAErFPy1+fjnI9fzkzFDmUzrtLrPUXiBI/dQRWcMe8bAn0ukt1bfnl02lD66n2mZduhRpHxfIDsXgby5L2PhZFpzBeHLGklL5tddlr/rbyTCR9q7vnizLsvfzM8SkUDyqi+YyUk18xc81gPk9qmT/iUWXwfYaIPEDOd1qW1SChA0I5yZtTvy8ZjxoyPvfHjFpho0ADkSXkByl1jxt4Lqf6vgxjHzsq+u65hvTzvkgw7uaBDbiAI9gFnXjob6/KADaBeQV6G551/aPUENlvXwEY5V2BVCwv9P7Otdf7degzGsrfjZyi2pUcR59W+UOXdt+V0L/m+Lm+CWRKx321zaZkw8NiIvAJDKqd4AxfXrq8qH7zO/8Oijqd2Gi0jPDzLQ7uH355P/ra0Nem/ZfXfg+V6d7A7shqTzLavtBrzwwvPYbf/jCmxo0BKQtyz2bLLZPFBXF00o5xcj4WkCPlGAn111Z/bPm2zALatj7lN/U2q0XzFGna92GnSItbUcMgCqAZRZZ8fuH+x4vaGhYVCdYHMuuQTkzUn9YRx7SV1dZXmFzoi929OD88fk9Clms/EwTmGzDVVfX+9e9odsG0nqCDF8zIgc12KeC7FQDsaMxqgAnh87tmnuVVc1tG+2BQxh4BKQh0Ckd8MjNnNCxYqOsrFlqZSWd2AZs9nOd8O6hrKGCROuTJXvlNubkj6f5KcNftC1h9RMGlTUHk9Huc/Pbzw32C42t0VvwOWWgDyUnfAueCbcafHss2Rj41bnkaireyDK1/7l/SmmvymSqvc+BJ4N3gh673OP+5XlRyyef9KQXXOD97zxnygBeePTtNTjFkaBAOR41HP7uBS/QUT1Xgt+7S6n8MnZpFyCahw/7qPMJxc3loC8hbG1NJ2tjQJ1dQ1RPH67XS2OTyJwBGEdgwE5xMUjXKQNTxfK/bmP/s+ZLVsy3dZJIlu4N2zB94QtmdCbcG5bU4Tk+q3VjHVf/nFNoS3zASHfSxs8ocPMqMHNL3xrhS1Z+GxjQ34T8nCDux4QyInXvL6eT770kkzYNR2tWJFPs7KKsRb82JZUAXu0eqzYVRsB1ANInquqWrsxoK5Og8+r96ytvt5h6dKBD5Rs1qO+Xtb6zDqSobG21uobG4PvzZK7Yza7ful22azf4D5qaw2NjSH6ZgjuDWNDA5jNXiC1tXvLX7A0XVvIR1GqwpaUlcfbL2uKOzo+4GtrlyZ8WLr0L+t0UPdPxsMAPIi6OmhDQ4OhoYF12WL4xLq22tq9rfGm+hBfMbjRqKFB6p/dmy+NWiHpFSsjbYtSVZUZduSatLpQnu9eZ2NjvQID9Wesq7vADTTPbB0Ua7iVGqSuLqyvuO7eLZl/42cCnwaf/7oSZwOf75fRVldX1lQh40kbiwJrnNNagDWgSWzMR0Szh7ZQ0ZShexvMu05N7ZikP/bHJFExz4IzvFmdwz+73R7P7rNPervtaveGi0YCcdFOGJoZIxXNQZeMqal9qa3tzd0KKmNSIrIh/pKoq2+T+PWqFf4V5PNx86hRO6qz7UnvhrLBuvtwRGde4udCJFbTEYfvKuq3JRANNr/wfowYTkRNA01ce04LK0bnZenaLMn19Te5N9qXVacqMC4X62gKRtHcGJGkQEGIRWoXWDOVLRS2ePg8gUrQykm33hvPjDSvsaWjN9Ll6dd0RXutpZnEVw+1aT5WRiGi0K10I2R55ajc2/MuP3MAi5NxwsyryjOpQq04Gasxaxx1NIQjCTqj5uj1bYqtMLIpFZUteTN+bUVfidnQ0CDZ57YdXcjldgNcubiQQVpsFipniOt03l5b+LvTXu0+CIIK7kdvWwvVHVV0RO93wvb0Zs2Wyj23uPHcjqGufbieWw3I1gBZtviQ8RUmH/YpN0m9fZRm76XYeNKlwzHc9YHsYL5vdsSLseF+mL4J8ush3rC/08pozsHaYHK3L7P/N+q32abwYNP0Se8F7GIaPtq107o3nKOxTQVzrSC/iMT/0ISHGS2DDc2wJEJw8/+k1F9d5lMtzWk9RYBjDawq4mHwRkHIdHgdYl+vvvPBh1qmT/ymwj5nQDVt7dLGWCSSAHmALaEfM/mjQbMSuz9UHXLIir5ay4SZV1ZkIt3VQQ8w4mAa3g9wJwhGkoyKYcQWh1BPEksAvgizpUbsDNpOIUd48FX1/wSNjpQmkjd58hei8VQD/iNoIjqIYJJgMAppm2QAbRPBV830aQEWihb+mP3tOck+6G4TTr4yVbVMxisK+yrsUCMnALaLAONJCUUZYFCFaZsBr5N4DuAjRPxwmmXP3td4SnN3XwfUX1bukDkMat8CuLPBkvzo4pySp94A+Qv3gb2uyTZMDOcvJx89e3SO0WeFdryZ7qC05FwuvkNVs2dcpOctbPzXf6wvPTfVez1ADipuW9ube3p1XyHxGYpsbyF3giG7NKyk+J9eR7uVO2Gnt9tUC98z5y5yxoOtq/JF7xMivJMRYV79s4jw6aoJdX8Pm7VlxqQvm+EbEfFeb6uqSUgoNaH+daUdX1O5/OHmlePuTBkO80AiEDewhaldmy/4S8pdeVNs+a9VpOT4vNmYrkOqp/s+IfY9f4+E9GZvEXZC5V3Zu5un1c125AkGVAxV9HXlGCQYI6QAw4tmuCbP+Ne18x96o2swHnzEnJGW8YcQcjzJSQaMDExgMFd0HQqr6JHM2Mysw2BLSVYQrF3zcB1slqu4RybsX67m/wdqV4CcSfKSNQKb18YUS8rNBPNRgGLOlE8Adk1k+du6wTx9+k8zK9OZPcz5zwE81sR2Sg7FsC8SE3LfHRjsUAkBcjB9isS1sbo7Hrl11pLw5JTjfzgi11E2wyx1MYW7qMZdiy4KGzN7g2ZXtdemLnzyqlMKdXUNZTa69gCl/JeIq1Mt9CJS8k44DJ91cJ/N3nLK3zZwD27013s41jbj0A8UvFzoiMNBZgJ8+ybBJ5Au8iOBdXnk0B7Hd3ZE+c+XxZmPZIib82pjw6WlL5BTIojVv6VmF+c6efW4bHZly/TDfgaTeiFGJnuzWC4Gahar2SKNC18cfd+il5tmTLzFGWaEiLmBKBBeDu/2nXPf55P+YVemJbq0kGezZ/7rI1LuSwW1sf0BuWv7rLbzIxF61begdkLl/OzdLVMPuRjivgpw1ECX0u6/9wehrgPSe+irYvz28k7cuEs223nA1MtGy4hMPWEng3g/Iek1jtMipLvyegJgLGjazVAsoYTrELdJgph6JjAYiLsB0wUdSa6Yb0MLNwButpodReKS4q8D9TXQarvmaugw0yfV7Irto3GN4S4fjxq9DyghfPQTxnCt606NLI4RfLoAY4Wm2JXi0HWcBZ4HafuCmN7gczL34TtPWxG0mMqUTjXyUooEIK/aCqSa+tdIXN4+JvXjXVeM0qX61u7e3DcJfgbCzBrKGVmA6qOk+8rCW04dLPJ7owN1sA4TiofCe74QX03j9MhJFGq/9GVRAEAZZQWgK5XUKBAziso6coXHChn9wspW56rS/lcE60JQfn8AMtMCgYXw+WNffm37ph13XLrAiezvzXokbUi0j82WmdlsWO7ykCPbdMRhjc7kCBjKB9o6KUq7E+S9WiY2yxRTXNZsYYOo2c/gUpd15NlcIfHXKiKekOsHyF1bNRzNywm0dKn1YYs50l4D5JvV8x5Y1DblsO978mQhRlsiwfo0UjPEyqBReEPGemkf3U8mB6dawUx/yVgvPcbt/39tFbuEQ+4sirwfZBSU2dUbQZFO0rUC6Ew0TzJl6s18/FZyiQBHB1nCkPUMDVeTGgPKi9r9mq1LRWijsRkicZDINDRrHP+GUeqX5uN6EBf3D2SGUz4WSs5gzlTDOP0wIRGyTd70BpXUtzO+vULhTjLhKYRsEw6IPmmRHtDXFfJPwt5HYgyMq+afkJyBdn+h6ext3LjrXupckSkvK0yluUuEbtfVgQw11VdN7PLO0Qf8JLP08VGRsy+b8TRSdrJ+K10xD+jvY8GJixtPHzT3YjDgbezfaRMmpFrHVV0I8NS0yIh8SPnqp2WcdHR6vQbqf69wKyNauQreR892cfaLEe1Y1lLGKZHw52o2vpcM6OktgNSbvpJSTOpwUnCmt0ci+3i1sOOSlhEip/q8B7/6euWSxfs0Pptvmn5Io8AdSbBsjQOmqCd5A7IQe47KDxnwQSEr+5tDEcj8GZy7TPJstrUAuaiV6Bskr4+NWRF2UFXixCuBTusydrVMO/RCM35VyP6AHODXCuj9QNiAsq8QI/omwRYlEL15v4A+/s5B5Z+PK1J2fsalpgIY0d/1PWSygfa49/4OgT1frLXmamncxsDlFgrgiU/uhgbnpaDvM1o9RSaQqFgzhzg5g1pBnQ/YLUIsN0WKioKBryKDNi3gNEK+saY0TvTmgqm+QsGfDBxDw8H9H6YBg2xX878V8d8yjfaA2RyQuxbp0JvLyVVhhQl+Q7PbaDwJginJXlj9uaCZdJj392gUn9nZWb6sPFWYSlkLkE1npyI3t0B3KL3/HiEfSi4s/eZWs6Cmi9VtoUBuPeLwvczHdzmRnfuqloEJidpHBgPDQnE8e8RHD/tTuN8Gt03bI4+MXYnOEUDZkvH33NP+xoQJ5VVjq6822idIjugLukiIglqTKb/myDaDftcJd+m+HyfnKoJAxv0u4okVdyx4LcxhbUDuugLkQDtLRReIyhfNeLwjd1CzNcy16wHkF2D4z45O3DEum23rb2MOBORum4LBlhnxLQfUquJEIXcEsNrcujZwbGp3wfz3Z2SOOYAudR6d7DDQ6U3gNTNemXK4dkHjrNcDq4JKWcZopGRYaB9VaAr3v+73D/vUFft54hzSzSBQs+bhkKi+y9TrNRlf+PH9t539Vq+xeegnrthBIzmPsLPWmFNAANippo8T/CVgOwD8r/7U76C0EGwz8zcVBBeKyjQBfsxgXu+rdSQ3LbwCYm4U80bvcB6IE4JFvp+DKNwsXiD5PRG7xcc2OTmw+5HINHtJIRea2CJRvcQgU4WSGtjeuSaQQ8RYx/Z/qkjnkXGdQQnsbq0oj9OtHeOrGC/tKGdFHPX8XgnkYqc7oLq5sfEzg4XLsu6TP6pBeUWPxtreWTAX5dsXN54bDM49Y7Jp+sRv0vDvkbByQCADBZqeXdnJawcLtm+ZPvEg0K5zkPeqrZK0yaFQTNLOm9lTztiitP2FqA5Wi/B7KgDdJ9bIOV7yc7qT7AcFslqnCT5XZWV3t6BjFoHTHWWXDQWyS+7r+jyh39VI7qpqRRHItbWKxsa42/e7NoncBea3KTzVPKsBPUeIPbuNgt2sT+73QbVW/G8u5rVnjDj8mOWpmi/H4qp0AGM6gXuc4vstL7tHnnxyFWAHAv7Bx8zen5BzjJwuYHV/m5bkMlVca3H8k0W3/Ws4HLpagxz6idrtLcVzYTx7DYAW1dtONf8YydlU2Qa0nxZfXv1IL94+pBVmv/LA1bD4i6ScKuFa0Ecahruxmf2fweZEKrd40fMgsjYgtwBs1Lj1XLrKg0iZLc69t7dqTYo36HMCXKLFa91lZFTZv0rdw6HVJHJwB75SWL5jKrLDCfcBaDHIhMFCJ8yboFHyhYyHHCrObRd+Dx4LQfivtkiqY3b2V+evtSpL3QnXlfmW9jPh3PgiGRN/Sb7g43t/f8tp9/XmM1un14XCawcI2PtI6XkmSDyvPk/nJla92fw4n3xy0DKnzdMmXgGzY52TGu3ySfUeNPSpoWhUn9tkuUhQqx9Vk3OqljY90T3WYED2QN4MZxRSuV+nCqlQruhUR9lxQ4GczNP0DYPeZF4eVme5yISRclkur38ZlS260YYCZCPPEGg1jGcS3MNgSV3r/oD8Ulz58MxXsNgAABP3SURBVDXlHznyxUztx9sZVQzkcTPwWgEvWiijX8LgpzsOrJ99gBjOJdxUJu62fq5R5Ntqdi0KmR8tuu3E1YBc96nR23mmzgVwTn+qNclOhT0uwJVqHE/YpQNJZIBtqnqrif1WFF8BOA1C1ze7sAhkfVlF56Ti6GYvOA8ykEROqOkBu98JjvExJ0DkKhG3h2qvbUuEoK3XDcwasDvM9qVIau2Fx1aXyPvU35Qeacv2F8p/RKmKqRZ3B34Rkkovz+dazqWyxpyclYrK32vFG06ic5rFywqCjz1y4ymh0GK/Zp+QevlKXLdHBD7q0mVVDLyigM5pIddxTbQ8c1Y2++WeLC42T5/4T5jtIANEDSRANs2JckLl/Af+OpQIpNaZE/exvM6JnPuYN0v3d6/te06HW1MQyAWzm1zKnVd52/09at2QgKx6WiFduClTSM8yYFZEbjCQu6RJTPDtUG0y6BMi4Z7BPwjsO5V3ZZ9eG5BXqda6HNALQBeMNF9KVOs+an8ipcwK3ux3f41H/u2msvdP+lt63ISVjPo5YLu8B8Y58HpR76CGgaRx+HsAsjOcC7optAEl8nJvvA6F1LoBOajLZKepPgnIDQbbgcB/9LtPk2dlpfeFu4Vyn4HHEfhYuG6sIb3XFcjFO/ZDkWBGwfP9IrxeGO25GpCL4s0bWBC6suKBNpg1f00gj+by/aD4hkh0pPYCqnPp5ar5sww2GoZZ4qK91HdZzcngVng9tvhjj/7mzAFLLB101MVVlq45QdT/SERCOahk1uIypnHnQ8HQ+tBvZi3qEQQrpk1cKtDRpPRrxQx/jFXbJSP7Vt32QKhoP9iKk75XTD3sPx1xauSibWINNcvX3jIiyKv+HWaXdaYL/1t726JgiU3a5gRyt1urW3kI9/xY7Y85zzNGz7//ocEkctghClspxOMwGwPIHuGLE31N212usxiGW59G7QuNqb0mP58a8+F2RmschD0uKMPlZbG/6N7b/jX4nQflyyYFcjHHIDbYm4C8BNhIAB/sj+vJHZmy0tTfZSoLVPQrAu67MYAcfMtQfRjl/IRv5+6piP9NuvetCeSidBwC2bol6Wqq9T71DemRfty+Qn5DXPSJ1YAcpZfFceeZMDeKtNPFub27gRy8AqZ4vjNy+z/ZK4BldToZD/nUVdsY9ZcwmxhqBHb/LhKZ94VXQVz68C2n/6QHyE1TJy4lBwZyEBTesDKO7KNjbs8+N1Qgt0+v2yEGLi8TNy2nuoa1uS+DK5ygI7bbQP57ZeXo53rnzW5OIPeeZ5dhLUT4PAKT80L1wiEAuahQdTlGB0JbcMgosFLVfnK3223JPemdv/Cyq/lQDi7dr4U4CbGw2WWxXrhlALk3pbpCiAasrClGYqnB/0I9Fgv4HRN7Xwi621CJ3A3kEVHuk+2F8t24ViAPJl5WW9MaQK714/b1AwBZC7mzTDAOZrNEoj16CtMyuBjlsW1lzKTGxs/0m4gRwkvveWb83k7wOGCrxU4kB344DLxev22UPbmxK7+cTdMnvUXzYweUyIkZWdslJftedtsDzzesQ7hfy/RJ59P0LOfcdmuTyokzAiwUgJ9SU9+vmT9/tSTuzQnkEGQmhhC3HAcaBoNcXv3fYuM5wYc8VCB3n//9bp3EK4BOVf0TgIZLMgft9LyrPu8tqXxvjBCR0a/TLfz58rI4c9G9t33ljYETB1aNuGklct+V9RcaE9zcEiy1TWp+gYv95cpoDCSJGNu2v7q0635HDtFg+lDGRUethO6ZsrVJ5E0DZImiFRrnv0PYzmb8DF20TYiSLHp/rAnQGzvGpM7q7VHoPZOgVkum8hiau64/O4ZzGfOF3IMa5b+0qPHsl5O91TKtLly4d0xidvtZV/GObJ1lkAnpyvufY2MwJgytvT6zbmxlAReOSEef64h9ZbBv9deCWl3w9lQsdnGNq7yDt9++Wn2kzQXkruCRFTTcT8gzRg2hlCGY+tW8Ty2ovffexBg0iB85WbIj4kgkL10HYRK9i3A8q+YNbwC6KOXtF2VS8dhJ5YecsBRl57ewbJfgGB6I2gSuEEtdlL3lpNeGkvAxPEAOptkQSOLyq8rWh0CR4J7VvGr+VRrvFbPGtrHR0+XL9EhQf0IwuNnWQP/6AdkWlo+oPCK/su0DXuR6oevnjrzGwRNieTR8nsvgHa1vwEzfO3JDun+JnAilWBEs7ahi8KcH9jNcyn0LiDtiiy549JZTXuj/8DUeVH/VjlT/X0I5MQCZ4kIYqrNQSiyYriUy1cI/VfC9RY2n/zwBctPUugUkDhQObLVW0xy8TKo68NDH2NAwWILPahRqmTrxE3D4Zhqyb8G038OiIoqQU381Kd8t/+h9r7Jh9SD/zQXkoiqN52G8VCy6LVft26U9IzUrVxZQW9vRrf4PZrUOllSF/ZHGLIg3IRakfEGNrSEjzCCvdvjOZWMLqbeDe+/ooy/5VDMzXy8wCvfG1ED3OMKuBdxF42X0S0PwSW5aY1fxAhFcjDlVe0ZE7gF8ksRgYIj0amZB3/Kir7mo6q1tUNn80ksrLLNjPBHBl0x8eE3VOvE3ezX7p9LmpH3uN15S50LkywT78SMnY+XNdH7K4Vjz0X4mehUZ7db/Hbl7qxYj5FT9i2ZsFdrOpGyzujQcOpCTNTOkMyf3qe4AWjP4t2h29dtu+XcHym8OavWCP43+kKf8VsztFD6yZ9DbYHgPjXtBWB5OO0XiqvzNot/M+nw4ENg6re5bSn49IpMPb/dtQe3VsOmIM9qjlhu2u/3J1aTlak6k+n1SQLXD0oy9UF5uu1VWGka9ZCtfrj4DwgYzq+5PSQxCH7T/GKHlczlv3hqVGDYXkMMxGps9B9ML8q3xHbWLFrX2Xm+3vWCtQO6yRivwK8DmsgMvWCajWp7Tkb4qj7KyXN86WhNnXraPT6W+aZL6JICKNUMzu7hE3A3iorexZHGfjdGzeXrzc1NLZCZRk2w1H/+PFgoXVpZXtgVm5uE9Ot8ozJyAzt5lZYMv9nV9+yM0/x8EZ67pfkpMjWEjvwjwCjX/OwecDcpJDJF7a+zXEIdqyxA+vxOXXWBR7lAhf+qkT4hmn00eHDbi0q8WCh1zQYwieZyQ29pqUY7rAGQyNvOv0RLQjTHSFd1OmiPwtNF/b1t56K7u+23v6QQj2igb9wmhu6mYtOTy9IWTVTCZxpkUNzIcMEWpHD/t8m5K9vZTlrFzat1ueeKhtJPxeV3z6xIJ+i1c1d0iZ/qV6ural7F0qT7Z2soJVVWuPZMZVZFON+P22ztaZ9aNsQLOCuGL3rCMZIc4a9fYJipwvKNU9T0oimq1f0Jp/6+qg/f2F3CyuYBc9KHbP035gyjSW0dEhZXIlEtTIebI4EHO5XJYPDXXOm3B9wYK0exxKwE3OHE/rLzzvr8NZjCsr29Ivx7XnivCswAmscf9tqJKPhsoXNc+tmJZ1d/3sKW1D8qo1LgRLMRRZRta5s1blfc7PEBGq0Gvtw58OyQvrP0SZjzoqNnbSiSnUvjNsGv7hl12Afklhc4uM/yuYDgdTJ4Paae9ui/W2DL1fxLh18vK2xd1tI/4OMhL14js6j2pxILuwuFzs1f7KRw+TYTIQ0mvn0QmxEUhNv1SUMcZebTQJZmE4aBTs7wBt3eOkc+veUcuqtWierZz0TneF4KR1JvGNxtldxr3hrAsqIkiUYjveAVq5z1862mNxaSJGYdd7FVOTzsZEQebbD93lcRGClxNYBFhLTRXBupepsjlNLp+7L33vrG0rm58OmNPO6IKlOUwdoSPXRtRDXIkzNJ9GVvunI9VL2wruLlj7733zf781JsLyEUVhi2APirg35I7MhKFW4IKR48nIPED5pNoqX6TJopupSSH7mZT+WFN9ZhnhlLJ8sCjZx8gIl8XuimAVQwQhRWUuKepdruK/AXFEjbjANsGqn9FpPc/1Hjm0m6aDx3Idt26B4QEy3ySudtmpjciZRcs/PXprwxmTQk5yCOW28cN9kMAe/WNdU7SHy2RsndQZAEM9SCnhBye3kDuylVpNrVGjTPndlrsB0ya6D2pkC4NPucjOa3MyV/y+fy3KO4MSww6qx0UQ7Zai8ssiQv54yA2SmDfEJf6SI97ypLslZcK5VX7lr/2QnuxEgmQrXtQQ0WU1/PLDoSzOU7c+5P7McNWS9I5g5GhRwYEWpv5dgV/s+iW045PgNx0xMGjxEeXAfhcmXOZXD+fVQ0PlkUOHQW/BGLNMFZXOjeuXf3jYnZM+bzsay31U0ehNf90WrhDEk7bZbsIKntftT0oYckX5UwXm+Hrr1QueXyfxmfDRlxD/DRNP6xRKEewn+ynRGqGyK7ugJA4fSqAWQ7cqb/IrvDRLjPMVRf9KGQ/lUn8tRERTwjpl/1eLcgkkcNJskl7dNp2H4dcy/+lt++CdjyIk4Nho2/2U7d/2EwbnfAHI0bU/mkoQA4DHfTpKz5Fxdco0b6kpVdX9YpTERcCkqxDNX47+HEJNyak+wH+Sl/wP+0dZnnQZ+d8zHmca+C0ASO7gOUKbACQQwx1fKOYb8iuJeChN5bq6q/Yxpt8EWank7JjuFf2BmmSmqmJhvemIBRKCOmZq3KUu0Dcpl4fkoiXLGyctSDEnBeBLJcKo9XTGHvYGD7i5paq5udap/w4U51K5/PxtwA7o5gb2msrknl4/X0cFZMmggpcE4+d4MT925p+5NQy9blT1NMJeT6j6F9W+ZmhUH3ZiXxVzcYoLJ0EGfnU7ztetn9U7KLHEPxV1/qDabWpeJAF4cjRAHvckV1gfsEJPtKzN1fMmPQep77Bwl2FHJkiXRLvsioDPqFcuDcmMgmGjAv5yPkFIxw/i9uzy4NqjTweE+HOgdD9uRG7s/x8yPQmX6f5WdUccT/nzeu39EvQDpqmH/a7iBIyXkIK4GqHfBJGCct70zMKqfjX6XzqLJKnOHK7EOvdR4tK+K+Gq1PkJXGE5kJev14VuS/mVfsFcn8SpSsvu92r3QTFxXA4keRJQKJ1rPZKMb8a3mi3GPGDmoqxTw8VyFOm/HDEysqKI0GcQmACKJUCyioa9OTqFgPZi4EWgWdvqc/PZode+dC8VRL5kM/MPQjezifl48WMqn5V9mav+t8WyQ8WN85KklaKrRhrjZQ7F7Czw1/6vl6sQcA2aHwTUmgYikTu7v3gY+bsCvIUmAXVdpdiQYMgiJKRitK+O9+8a+DiEyF02bfA+IiSVz/8m1m3hjcCkCvS+em06BK4aGfrnY8cHiju/ALUHnHV9rns9ae/GQ4UVX47qO7F9a2iT3A/qvmnkEof//CNJ/89hGiO9m/tR6b+TZyb6bsjt0C4KLXMx/lTTU3E8Xxx0b/4OJSySgLKEou2GBaC7lhxqYxLlXXkcy3nR5UV18Ytnf+WypQ1xIUQfakFqtwkTu+Lje+l6hfFpXfq9kmHGC71hSahC/tjVQufFUmn9AsU+bKQe5hYZMp0KGERzN9JEGXYlpTgD/MhyF1hd3bm3VfH3X//ktbJk0dr2i8CkuoOwuTbv4npLmnB/xBM84B1Gu2vYvzPSpYvHgjERRaCLTMmzafaIV0VMfoiJWzsnIDn51H265S1f8MMX4LImITNvSR8kpxR/BzfDa7gLxFmmn3kz3G0L2mSDTS0Uj8WwitNQvrmraT+QD3PMOB4YTgt+2oUwe/CkGAxL692yZiasU8MFchdZOMBn7j8/VHkvgjaTCQpiogMTNHM9VQJSUoMmXYVGXgd5Fz1vK67Ykbo6+BPz60j7HwzO8TAsuQM7NWoQRIyb+D/oiDfX3THKYmPsojjBjnwj2N3dORZNJyWKJ7Sp6xRkt2ZlJq9qeDx/d//dtY/e/c/2L8PPHruOHH8NL0/UcHdKOHLLaGQAEM9tSIrE9VUjQzl20JwRSh6YPPFuZ8tvGXWH7rHmHL8L0a0d7TNoOF7AHc1Fkv9FDdi0fFjhn9Q/H9WttsdwZZw0FGXbyfp1Hcp8iXVnuDp5JXglFLYi95Y//tbT/9rUtGkSvaHyjdgMi3k2nfzS5xrVh/PSlJAhWdT3H7WJZKTlAmTVjHLUkIRD6t0UUWH5tvPspT9AV4uA+RQ0zjgqzkWN/ORxlMXH15/UU1Oq28Uiaaoj7tSU4OgYgfEHu7Pa19Uta3sULP4cKN8UAzbKK2GHhVGy5mxSaBvGPlcSnHnP2uW3hXyhq2+Pt26cumxMHcINd4FkFFeUCHmg2TMG2WFhkoO4IIOn7plm3vuWTkYc8PvzdMODafk/jQL39bq0xJg5kH5SXXlmGxz29KjSB5FwzZFpq2RjE+J8DuB3FzepivbyvBZBWcSNqKfh/udXvDskRIKsN1TcGhMe5uqZkcy1Oxa43O0iWwJLrsHNYUbq/fNvtTXvTYUGgRVbjS22U3VTxLaQTC+Vw21AlQlSfxgB8GlIF4W2hNK3hEt3euZbDapR5W0Q+p/ujc0+jSM+5uhgi64xUIh0GIL7hIqWkjM6zS7+bFbz1i+am7GQ+qvG2uWrzfoMf3GBVlQEtEB4r4ocr/I/uqUdfrmchgrWLJXYMX2nbGfrIJJBPYSsNbMVxbTHCWIqhU0e5mOi6nuzmXPjXzm2WdXj5IKQGsr50eN7rQQJ1G0b3Q1BVySjSRPug8t+Xa2y6V68LFzRjHHL0DxSZNg21kV+eA0JG/In1MFXLrgjlmvhc/QVOzs9zLaiaY2DUjmFa6ywXbfIRH+XVykhXz+JBD7wdgZdkLwAJH6mhieNuMME6ti4rh23zH65Rrza57Yzgk96JvTdJ9b0DjrtZMnXJl6duf4MlNMLe69oKUk5SJiE7z2/wEqOvSVy83fXAAAAABJRU5ErkJggg=="/>
        <xdr:cNvSpPr>
          <a:spLocks noChangeAspect="1"/>
        </xdr:cNvSpPr>
      </xdr:nvSpPr>
      <xdr:spPr>
        <a:xfrm>
          <a:off x="0" y="47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828925" cy="971550"/>
    <xdr:sp>
      <xdr:nvSpPr>
        <xdr:cNvPr id="2" name="AutoShape 12" descr="data:image/png;base64,iVBORw0KGgoAAAANSUhEUgAAAPIAAABcCAYAAABUfug6AAAgAElEQVR4Xu19CXhdVbX/77f2ufcmaYZOaZkFZBBwpPKQOW2xExRFjAOCoiBQ4DHr8/l8z/B3ABRwoLQyCDzlPYWAKFMpQ7kUSmUUVFRk0MdMB5qpSe69Z6/1//a5SZqmSZNOaaF3f358NfecPay1f3utvaZDlNq7kgJWf0B5a1tmqgGT1WTB0516+8RsNn5XLra0KLBEg3cfBay+Pt3WuuJApX7doHUCPAbikldG1N6zT2Nj/t234tKKSkB+l+wBA0jAXqk/oLy6texQEmc6YiLAcoXlzHQRyB9VjcN9vD7b2f38u2T5W/0ySkB+F2yBblAuPeqoqkxh5WSDPzVFHgxwRGwGQYLydg99lKZzKjvc3cxm20pgfhcwv2sJJSC/w3nZDcamI44YRXROhdeT0sKPGZCAuLs5MoC5o6D6FL1ebSzcXjN/8dslML/DN0AJyO8OBoZVrPhk3UjJcwZNT0mJ7GfGsoJZULVXawHMBnjv9Wk1zhF2/jaA+d1Dia13JSWJ/A7n/duHH17jJD6SglMicj+QmW4QdzN3lVxGUc0GvUL/aIYrqjpxC7PZpnc4Gbb66ZeA/A7eAnbQQVUt1emjQZ4eAR8CkPG91GmQamZGMwFXCegAZpDezP4KcI6X/K9H3vnwincwKbb6qZeA/A7dAq/PnFBRma/8AkTOFGBPA1LdkjdhKpk36EuALTHIzgR3QAB0rzsVGSQz/g9mPxfatZV3Zd8CgvZdau80CpSA/E7jGIBXDjigvKo68yWSZ5HYDUC02jKCGAZeEvIHQNmtXju/DLHzCdb2Znj4N4tSe5mHXuNQ8ePKefOWBTfWO5AsW/WUS0B+h7Hfpu9f3YL0VwCZRciuvUHczUwFXvRqP2YON4zKZptap0+vjdE5y4GnEzZuDZQGMKstI+xa5wuXV9y76I0SmN9ZG6ME5HcQv9qOmjxe4/grZjwR4M4EXB9VGWb4C0x/agV3c9X9978dABlcTB2TJm3nM3oCgVNI2VHN+ord8JflAH+FVPqn1bfNf7EE5nfO5igB+R3Cq44Zk94Tm33FgOMIvMd6gThcfC0A1uwJAFeg4O7oBnH38qyhQZY/sXDbsoJ+2igng7Z3YL72Wn8ALonlCvxOY8ytydszLMVnvyN2SAnI7wA2LZ02cc+U8csR7TMkd1KY61aPi9YrQmmPmdrlLLh5fUHcG8xLs9lxZRmZadRZjvxw8EVpL107Is2I5bHXO1KRzC1v06dKYN7yN0kJyFs4j3JTJ+6To34lEvkUwB299QUxTA2PG3EFI7ur6vbs8rWpxAbIysmTa+PIz3TCWST2JYjebquUiBJYmjebF6n+vJzlj3PevNwWTqqtenolIG/B7H972uQPpmAnRcJPArZd3AfEBsRq9oQTmTMiw7tw6/0ruLq23O/qrAGy8qnJtRr7mVCc7MiPgIx6gzkt4oNkznu918Br26Pm3293+5PtWzC5tuqplYC8BbL/gbq66MMZ7hMMU2knnyQxLlbtUacTtxGYV8OTsdhspu2ukb/NNq+LcSrcmVufzI5GAUcAPFmIfQGU9b4zFyWzvZ3ztsDIn9dEzQ+zBOYtcMeE/VBqWxQFbMKEVPOY6g+SdkYkPJKU0d5UVgv2MOSM+ENMXO6j/O1jb1vUti4g7rkzA9JUV1fNjE5x4k4jQrKFZXq7pyIRNWiL9/agUa6sruzIsnFxxxZFtNJkSkDekvaA7bNPun272g9qxHMIHklYlQLsDWICnar2jBGz8+nC72pvW9S6oWuw+rrKthbOMOJMAh8FsRqYHWEKtKnikUh5RUVe72U227mh45be33gUKEnkjUfLDerJ6vdJt6+s/SCNZys402DVvSVjUZ1GpxqeEsMVOSm7Y8y8eS0bNGivl+2og6ra8plpRjudwP5Bze47voErVfUxR86uZNmdJQPYxqL+hvdTAvKG03CDe7Dp0zOtVtiPov8KwzT0AbEUudShhkcpnFOpmfnciCDuXsDSow6qyuTTE0E7VSCHkahYLQkj+J3NOmB83AFXNLV03r7j4pKavcEbYCN0UALyRiDihnRhU6aMaHHxoTA9RciJAFaTxCGHOIA4hi2ick5VOncfN4I6PdCcl9TVVWbKeJAYvppyPNyAmkLvjKrkResww9MUubpgmVs2pmawIbTcmt8tAXkzct+mT69uRX6SmZ4k5CF9JXFUBHF7DFsIsyvjQvTA6Pvua97UUw5gTqfkwMjZiSnHjys4Kq+6mkElqPke9meE+GzozVXzHlq6qedV6n9gCpSAvJl2x/Lp06tTlpsMsRPFeDCBag/r4UcAMYk2b8gq7BqftgdH/TYbQDwsmUl21FFVK+OVH4PplyLHqWYc2xvMXXf2nDf7Cwz/HWmqccS9976+mci51Q9bAvJm2AJ29OQxzZ3+cBqPj4QHAajxITCyq3WBuDVWe8AMP1dXeKjmzoeb1sfFtL7LC4kWOOqoyrZC234CHOeEMwwYX9BVnuYwYSFzIVFDzW6IIndzxR33vby+Y5beW38KlIC8/rRbrzdbpxw4ziQ93QTHRSahNE9V8BN3dxbuxAK0xLAHYsW1KLOFP/lttqVhCBFb6zWhtbyUgHnKlIpW5valc1/MCGd6Wx3MEjQHIID5Oa92M4mbqu5+4O/Deehs7HW/E/srAXkYuWZ1dWUrM/opFXeKE+4Lw4jekrgrAaKFxILY2zWxlD00et681s0NiqQaSaHyQ45ygpBHG1Dbu0JnsKo7Sp6GfxTUGiONri2/555/DCNpt/qhSkAexi2wfHrdDpHZv0cixwIc2TsnODDCzNpILlDFVflMfuFgwR7/qKsrGzPKjejwiModYm/ej2yLhnyHborjhP9xdbUfu802nbzqqsJA5AiHUHuZ+4CKnkigHobRYaCeLKxEMjNfUP8MiEtHzsveOIyk3eqHKgF5GLdA0xGH7ypa+HaK7hhFIo2T0RMQA20AFsJwZS6df2AwEIdY6dxT2V1jxf5xzJ1g8HS20hRxd6pyT9WBftbo0fVUksQozWb6dPXdDzy3NnIEf3cTVu4t5ElQfJ7gyO6ifonxi0kSx3MevGzUvAeuHUbSbvVDlYA8jFugY1rdzgXg2yknn/aGyiCRixUtrcMbHjFybo2V3TuUYI8A5KbfZ3cCOYmGI4S2F8C0kKsu3IOurch+b7qEZj+rvDt7w2Cv2MkTUm2vVe2p3r4KyHHComTusmIXDPasQn9UM2/hLwbrq/T7xqNACcgbj5aD9rRiWt3OjvyvSFivXUAOFmqDLTPotbGzn428feGQ75ZBta5Op2tTrrAT1T6sItMccSCB0Un5vcFa0U+t3vQfprho5PzsNYO9En63urqoucyOFsh3AexetHclYC6Y6Z9V/I9q7nr4l0Ppq/TMxqFACcgbh45D6mVAIJstVbWrnC9cVXHfovVy3ySF6lPxXs54AASThfIxAmNi1QEdz4lKn9QU0Oeg7qKa+QuGDL6WGXVHwngxzPZiV83sEpCHtA02yUMlIG8Ssvbf6doksldcl1I/t/yeoUvk3qMkrqK6OtdWXj4K6Nw7EjlIzeoEnEBidLiP942bXgVkPAfyopq71gHI0yfNBBGA/D52pcOWgDyMm6nPUCUgDyPt16paK65zmpq7oW6bBNDTp6eXu9zYVEE/kI7cgTDbX4EPExgXwjnC3bxLFe6SyOsHZKP9gIY9S0Aexk00wFAlIA8jD4YDyN3LCabot6ZMKU/ryjHOpfZ2jhMJTAa4l5pVdBuoiqo1noNy3VTr6ZNmloA8jJtnkKFKQB5GXgwnkHsBmm9NmVJRltLx0PjzEXgqyB2CVF5NtS4BeRh3wsYfqgTkjU/TAXvcHEDuPZnmaXWfc5QGEnt2q9cliTyMG2ATDlUC8iYkbt+utwQgp8gGI0tAHka+D8dQJSAPB5W7xtj8QD7s8ymRBoB7dFuwSxJ5GDfAJhyqBORNSNwtTSK/Pe2wz6dFGqQE5GHk+vAMVQLy8NA5GWVzS+QSkIeR2cM8VAnIw0jwEpCHkdhb2VAlIA8jw0tAHkZib2VDlYA8jAwvAXkYib2VDVUC8jAyvATkYST2VjZUCcjDyPASkIeR2FvZUCUgDyPDS0AeRmJvZUOVgDyMDC8BeRiJvZUNVQLyMDK8BORhJPZWNlQJyMPI8HcXkA+baSY/CAkYpXzkYdxEAwxVAvIw8uDdBOQV0w49ykEuBlkC8jDuoYGGKgF5GJmwYtKk97iU/3YUuTWL722kCiFrW87GDNEcGMj2ZzpcVnnn4BU5h5H07/qhSkAeRha3TZ483tK+IaJ8QYGqkIHUU0XzXQBkAfPe7I8GXlZz94JfDSNpt/qheoDcdtTk8TTb3sdWXvAcQi3VrZ5260SAlNCUViXQr0aUGQpUhOT+dxOQQ/E9b/i7wW6AyT2IVn2Ybp2IVXp4rRRIha+DeBVx7KiU1pd4+5PtPUBumTHxE4B90hTbhJrlSbnlUtuYFAgl78oA7inAdgCSb7u8W4Cc1AAjQ43sZhr/CuKfgPV8nG5jErLUl0AMEURfM8Rzqu96OHw0r9haptedZ+AZEbGdwcIXRUpto1Ig+RQbFUhZ+OZZV9+bG8ggvBpeJPWi6rsevG6oS+57R+4+9Q0IX7rIARjwO1JDHaP03MAUiCBRDH3BxM+qvnPhI6tU6+mTzlazr2WcbBe+tFcSx5tmG4UvQPSmbTeQi3WtN7wc7roau1CUoi8K8f3qu7LXD3XVLdMPmwmTH6DL/dR7TV2fWh1qV6Xn1oMCGdLaVf8B0+Oq735wcQ+QW6dNPE2JfysT2TGvWrokrwdx1+eVVUC269VFc0feed9L69PPUN7pa7VOqmga2hT2gAKXjbo7mx1KP4kGN23iUSB+ACR+5NLBP1TCbaTnMiKWV31eTY+rufvBx3uA3Dxt4jlGO6+Msl3vr9JvpHFL3QxAASdCMyz3Zr8wszk187MvbCpiNU877POuq9RP+AajEe3e7HGaXQPL3VUzf/HbQx27ZdphR4NyiRC7hneG8qmpofZdem5wCgQgd3r/ohHH18zL/n6VRJ4+aZbRThNge69auiMPTsuN8oSjiAErFPy1+fjnI9fzkzFDmUzrtLrPUXiBI/dQRWcMe8bAn0ukt1bfnl02lD66n2mZduhRpHxfIDsXgby5L2PhZFpzBeHLGklL5tddlr/rbyTCR9q7vnizLsvfzM8SkUDyqi+YyUk18xc81gPk9qmT/iUWXwfYaIPEDOd1qW1SChA0I5yZtTvy8ZjxoyPvfHjFpho0ADkSXkByl1jxt4Lqf6vgxjHzsq+u65hvTzvkgw7uaBDbiAI9gFnXjob6/KADaBeQV6G551/aPUENlvXwEY5V2BVCwv9P7Otdf7degzGsrfjZyi2pUcR59W+UOXdt+V0L/m+Lm+CWRKx321zaZkw8NiIvAJDKqd4AxfXrq8qH7zO/8Oijqd2Gi0jPDzLQ7uH355P/ra0Nem/ZfXfg+V6d7A7shqTzLavtBrzwwvPYbf/jCmxo0BKQtyz2bLLZPFBXF00o5xcj4WkCPlGAn111Z/bPm2zALatj7lN/U2q0XzFGna92GnSItbUcMgCqAZRZZ8fuH+x4vaGhYVCdYHMuuQTkzUn9YRx7SV1dZXmFzoi929OD88fk9Clms/EwTmGzDVVfX+9e9odsG0nqCDF8zIgc12KeC7FQDsaMxqgAnh87tmnuVVc1tG+2BQxh4BKQh0Ckd8MjNnNCxYqOsrFlqZSWd2AZs9nOd8O6hrKGCROuTJXvlNubkj6f5KcNftC1h9RMGlTUHk9Huc/Pbzw32C42t0VvwOWWgDyUnfAueCbcafHss2Rj41bnkaireyDK1/7l/SmmvymSqvc+BJ4N3gh673OP+5XlRyyef9KQXXOD97zxnygBeePTtNTjFkaBAOR41HP7uBS/QUT1Xgt+7S6n8MnZpFyCahw/7qPMJxc3loC8hbG1NJ2tjQJ1dQ1RPH67XS2OTyJwBGEdgwE5xMUjXKQNTxfK/bmP/s+ZLVsy3dZJIlu4N2zB94QtmdCbcG5bU4Tk+q3VjHVf/nFNoS3zASHfSxs8ocPMqMHNL3xrhS1Z+GxjQ34T8nCDux4QyInXvL6eT770kkzYNR2tWJFPs7KKsRb82JZUAXu0eqzYVRsB1ANInquqWrsxoK5Og8+r96ytvt5h6dKBD5Rs1qO+Xtb6zDqSobG21uobG4PvzZK7Yza7ful22azf4D5qaw2NjSH6ZgjuDWNDA5jNXiC1tXvLX7A0XVvIR1GqwpaUlcfbL2uKOzo+4GtrlyZ8WLr0L+t0UPdPxsMAPIi6OmhDQ4OhoYF12WL4xLq22tq9rfGm+hBfMbjRqKFB6p/dmy+NWiHpFSsjbYtSVZUZduSatLpQnu9eZ2NjvQID9Wesq7vADTTPbB0Ua7iVGqSuLqyvuO7eLZl/42cCnwaf/7oSZwOf75fRVldX1lQh40kbiwJrnNNagDWgSWzMR0Szh7ZQ0ZShexvMu05N7ZikP/bHJFExz4IzvFmdwz+73R7P7rNPervtaveGi0YCcdFOGJoZIxXNQZeMqal9qa3tzd0KKmNSIrIh/pKoq2+T+PWqFf4V5PNx86hRO6qz7UnvhrLBuvtwRGde4udCJFbTEYfvKuq3JRANNr/wfowYTkRNA01ce04LK0bnZenaLMn19Te5N9qXVacqMC4X62gKRtHcGJGkQEGIRWoXWDOVLRS2ePg8gUrQykm33hvPjDSvsaWjN9Ll6dd0RXutpZnEVw+1aT5WRiGi0K10I2R55ajc2/MuP3MAi5NxwsyryjOpQq04Gasxaxx1NIQjCTqj5uj1bYqtMLIpFZUteTN+bUVfidnQ0CDZ57YdXcjldgNcubiQQVpsFipniOt03l5b+LvTXu0+CIIK7kdvWwvVHVV0RO93wvb0Zs2Wyj23uPHcjqGufbieWw3I1gBZtviQ8RUmH/YpN0m9fZRm76XYeNKlwzHc9YHsYL5vdsSLseF+mL4J8ush3rC/08pozsHaYHK3L7P/N+q32abwYNP0Se8F7GIaPtq107o3nKOxTQVzrSC/iMT/0ISHGS2DDc2wJEJw8/+k1F9d5lMtzWk9RYBjDawq4mHwRkHIdHgdYl+vvvPBh1qmT/ymwj5nQDVt7dLGWCSSAHmALaEfM/mjQbMSuz9UHXLIir5ay4SZV1ZkIt3VQQ8w4mAa3g9wJwhGkoyKYcQWh1BPEksAvgizpUbsDNpOIUd48FX1/wSNjpQmkjd58hei8VQD/iNoIjqIYJJgMAppm2QAbRPBV830aQEWihb+mP3tOck+6G4TTr4yVbVMxisK+yrsUCMnALaLAONJCUUZYFCFaZsBr5N4DuAjRPxwmmXP3td4SnN3XwfUX1bukDkMat8CuLPBkvzo4pySp94A+Qv3gb2uyTZMDOcvJx89e3SO0WeFdryZ7qC05FwuvkNVs2dcpOctbPzXf6wvPTfVez1ADipuW9ube3p1XyHxGYpsbyF3giG7NKyk+J9eR7uVO2Gnt9tUC98z5y5yxoOtq/JF7xMivJMRYV79s4jw6aoJdX8Pm7VlxqQvm+EbEfFeb6uqSUgoNaH+daUdX1O5/OHmlePuTBkO80AiEDewhaldmy/4S8pdeVNs+a9VpOT4vNmYrkOqp/s+IfY9f4+E9GZvEXZC5V3Zu5un1c125AkGVAxV9HXlGCQYI6QAw4tmuCbP+Ne18x96o2swHnzEnJGW8YcQcjzJSQaMDExgMFd0HQqr6JHM2Mysw2BLSVYQrF3zcB1slqu4RybsX67m/wdqV4CcSfKSNQKb18YUS8rNBPNRgGLOlE8Adk1k+du6wTx9+k8zK9OZPcz5zwE81sR2Sg7FsC8SE3LfHRjsUAkBcjB9isS1sbo7Hrl11pLw5JTjfzgi11E2wyx1MYW7qMZdiy4KGzN7g2ZXtdemLnzyqlMKdXUNZTa69gCl/JeIq1Mt9CJS8k44DJ91cJ/N3nLK3zZwD27013s41jbj0A8UvFzoiMNBZgJ8+ybBJ5Au8iOBdXnk0B7Hd3ZE+c+XxZmPZIib82pjw6WlL5BTIojVv6VmF+c6efW4bHZly/TDfgaTeiFGJnuzWC4Gahar2SKNC18cfd+il5tmTLzFGWaEiLmBKBBeDu/2nXPf55P+YVemJbq0kGezZ/7rI1LuSwW1sf0BuWv7rLbzIxF61begdkLl/OzdLVMPuRjivgpw1ECX0u6/9wehrgPSe+irYvz28k7cuEs223nA1MtGy4hMPWEng3g/Iek1jtMipLvyegJgLGjazVAsoYTrELdJgph6JjAYiLsB0wUdSa6Yb0MLNwButpodReKS4q8D9TXQarvmaugw0yfV7Irto3GN4S4fjxq9DyghfPQTxnCt606NLI4RfLoAY4Wm2JXi0HWcBZ4HafuCmN7gczL34TtPWxG0mMqUTjXyUooEIK/aCqSa+tdIXN4+JvXjXVeM0qX61u7e3DcJfgbCzBrKGVmA6qOk+8rCW04dLPJ7owN1sA4TiofCe74QX03j9MhJFGq/9GVRAEAZZQWgK5XUKBAziso6coXHChn9wspW56rS/lcE60JQfn8AMtMCgYXw+WNffm37ph13XLrAiezvzXokbUi0j82WmdlsWO7ykCPbdMRhjc7kCBjKB9o6KUq7E+S9WiY2yxRTXNZsYYOo2c/gUpd15NlcIfHXKiKekOsHyF1bNRzNywm0dKn1YYs50l4D5JvV8x5Y1DblsO978mQhRlsiwfo0UjPEyqBReEPGemkf3U8mB6dawUx/yVgvPcbt/39tFbuEQ+4sirwfZBSU2dUbQZFO0rUC6Ew0TzJl6s18/FZyiQBHB1nCkPUMDVeTGgPKi9r9mq1LRWijsRkicZDINDRrHP+GUeqX5uN6EBf3D2SGUz4WSs5gzlTDOP0wIRGyTd70BpXUtzO+vULhTjLhKYRsEw6IPmmRHtDXFfJPwt5HYgyMq+afkJyBdn+h6ext3LjrXupckSkvK0yluUuEbtfVgQw11VdN7PLO0Qf8JLP08VGRsy+b8TRSdrJ+K10xD+jvY8GJixtPHzT3YjDgbezfaRMmpFrHVV0I8NS0yIh8SPnqp2WcdHR6vQbqf69wKyNauQreR892cfaLEe1Y1lLGKZHw52o2vpcM6OktgNSbvpJSTOpwUnCmt0ci+3i1sOOSlhEip/q8B7/6euWSxfs0Pptvmn5Io8AdSbBsjQOmqCd5A7IQe47KDxnwQSEr+5tDEcj8GZy7TPJstrUAuaiV6Bskr4+NWRF2UFXixCuBTusydrVMO/RCM35VyP6AHODXCuj9QNiAsq8QI/omwRYlEL15v4A+/s5B5Z+PK1J2fsalpgIY0d/1PWSygfa49/4OgT1frLXmamncxsDlFgrgiU/uhgbnpaDvM1o9RSaQqFgzhzg5g1pBnQ/YLUIsN0WKioKBryKDNi3gNEK+saY0TvTmgqm+QsGfDBxDw8H9H6YBg2xX878V8d8yjfaA2RyQuxbp0JvLyVVhhQl+Q7PbaDwJginJXlj9uaCZdJj392gUn9nZWb6sPFWYSlkLkE1npyI3t0B3KL3/HiEfSi4s/eZWs6Cmi9VtoUBuPeLwvczHdzmRnfuqloEJidpHBgPDQnE8e8RHD/tTuN8Gt03bI4+MXYnOEUDZkvH33NP+xoQJ5VVjq6822idIjugLukiIglqTKb/myDaDftcJd+m+HyfnKoJAxv0u4okVdyx4LcxhbUDuugLkQDtLRReIyhfNeLwjd1CzNcy16wHkF2D4z45O3DEum23rb2MOBORum4LBlhnxLQfUquJEIXcEsNrcujZwbGp3wfz3Z2SOOYAudR6d7DDQ6U3gNTNemXK4dkHjrNcDq4JKWcZopGRYaB9VaAr3v+73D/vUFft54hzSzSBQs+bhkKi+y9TrNRlf+PH9t539Vq+xeegnrthBIzmPsLPWmFNAANippo8T/CVgOwD8r/7U76C0EGwz8zcVBBeKyjQBfsxgXu+rdSQ3LbwCYm4U80bvcB6IE4JFvp+DKNwsXiD5PRG7xcc2OTmw+5HINHtJIRea2CJRvcQgU4WSGtjeuSaQQ8RYx/Z/qkjnkXGdQQnsbq0oj9OtHeOrGC/tKGdFHPX8XgnkYqc7oLq5sfEzg4XLsu6TP6pBeUWPxtreWTAX5dsXN54bDM49Y7Jp+sRv0vDvkbByQCADBZqeXdnJawcLtm+ZPvEg0K5zkPeqrZK0yaFQTNLOm9lTztiitP2FqA5Wi/B7KgDdJ9bIOV7yc7qT7AcFslqnCT5XZWV3t6BjFoHTHWWXDQWyS+7r+jyh39VI7qpqRRHItbWKxsa42/e7NoncBea3KTzVPKsBPUeIPbuNgt2sT+73QbVW/G8u5rVnjDj8mOWpmi/H4qp0AGM6gXuc4vstL7tHnnxyFWAHAv7Bx8zen5BzjJwuYHV/m5bkMlVca3H8k0W3/Ws4HLpagxz6idrtLcVzYTx7DYAW1dtONf8YydlU2Qa0nxZfXv1IL94+pBVmv/LA1bD4i6ScKuFa0Ecahruxmf2fweZEKrd40fMgsjYgtwBs1Lj1XLrKg0iZLc69t7dqTYo36HMCXKLFa91lZFTZv0rdw6HVJHJwB75SWL5jKrLDCfcBaDHIhMFCJ8yboFHyhYyHHCrObRd+Dx4LQfivtkiqY3b2V+evtSpL3QnXlfmW9jPh3PgiGRN/Sb7g43t/f8tp9/XmM1un14XCawcI2PtI6XkmSDyvPk/nJla92fw4n3xy0DKnzdMmXgGzY52TGu3ySfUeNPSpoWhUn9tkuUhQqx9Vk3OqljY90T3WYED2QN4MZxRSuV+nCqlQruhUR9lxQ4GczNP0DYPeZF4eVme5yISRclkur38ZlS260YYCZCPPEGg1jGcS3MNgSV3r/oD8Ulz58MxXsNgAABP3SURBVDXlHznyxUztx9sZVQzkcTPwWgEvWiijX8LgpzsOrJ99gBjOJdxUJu62fq5R5Ntqdi0KmR8tuu3E1YBc96nR23mmzgVwTn+qNclOhT0uwJVqHE/YpQNJZIBtqnqrif1WFF8BOA1C1ze7sAhkfVlF56Ti6GYvOA8ykEROqOkBu98JjvExJ0DkKhG3h2qvbUuEoK3XDcwasDvM9qVIau2Fx1aXyPvU35Qeacv2F8p/RKmKqRZ3B34Rkkovz+dazqWyxpyclYrK32vFG06ic5rFywqCjz1y4ymh0GK/Zp+QevlKXLdHBD7q0mVVDLyigM5pIddxTbQ8c1Y2++WeLC42T5/4T5jtIANEDSRANs2JckLl/Af+OpQIpNaZE/exvM6JnPuYN0v3d6/te06HW1MQyAWzm1zKnVd52/09at2QgKx6WiFduClTSM8yYFZEbjCQu6RJTPDtUG0y6BMi4Z7BPwjsO5V3ZZ9eG5BXqda6HNALQBeMNF9KVOs+an8ipcwK3ux3f41H/u2msvdP+lt63ISVjPo5YLu8B8Y58HpR76CGgaRx+HsAsjOcC7optAEl8nJvvA6F1LoBOajLZKepPgnIDQbbgcB/9LtPk2dlpfeFu4Vyn4HHEfhYuG6sIb3XFcjFO/ZDkWBGwfP9IrxeGO25GpCL4s0bWBC6suKBNpg1f00gj+by/aD4hkh0pPYCqnPp5ar5sww2GoZZ4qK91HdZzcngVng9tvhjj/7mzAFLLB101MVVlq45QdT/SERCOahk1uIypnHnQ8HQ+tBvZi3qEQQrpk1cKtDRpPRrxQx/jFXbJSP7Vt32QKhoP9iKk75XTD3sPx1xauSibWINNcvX3jIiyKv+HWaXdaYL/1t726JgiU3a5gRyt1urW3kI9/xY7Y85zzNGz7//ocEkctghClspxOMwGwPIHuGLE31N212usxiGW59G7QuNqb0mP58a8+F2RmschD0uKMPlZbG/6N7b/jX4nQflyyYFcjHHIDbYm4C8BNhIAB/sj+vJHZmy0tTfZSoLVPQrAu67MYAcfMtQfRjl/IRv5+6piP9NuvetCeSidBwC2bol6Wqq9T71DemRfty+Qn5DXPSJ1YAcpZfFceeZMDeKtNPFub27gRy8AqZ4vjNy+z/ZK4BldToZD/nUVdsY9ZcwmxhqBHb/LhKZ94VXQVz68C2n/6QHyE1TJy4lBwZyEBTesDKO7KNjbs8+N1Qgt0+v2yEGLi8TNy2nuoa1uS+DK5ygI7bbQP57ZeXo53rnzW5OIPeeZ5dhLUT4PAKT80L1wiEAuahQdTlGB0JbcMgosFLVfnK3223JPemdv/Cyq/lQDi7dr4U4CbGw2WWxXrhlALk3pbpCiAasrClGYqnB/0I9Fgv4HRN7Xwi621CJ3A3kEVHuk+2F8t24ViAPJl5WW9MaQK714/b1AwBZC7mzTDAOZrNEoj16CtMyuBjlsW1lzKTGxs/0m4gRwkvveWb83k7wOGCrxU4kB344DLxev22UPbmxK7+cTdMnvUXzYweUyIkZWdslJftedtsDzzesQ7hfy/RJ59P0LOfcdmuTyokzAiwUgJ9SU9+vmT9/tSTuzQnkEGQmhhC3HAcaBoNcXv3fYuM5wYc8VCB3n//9bp3EK4BOVf0TgIZLMgft9LyrPu8tqXxvjBCR0a/TLfz58rI4c9G9t33ljYETB1aNuGklct+V9RcaE9zcEiy1TWp+gYv95cpoDCSJGNu2v7q0635HDtFg+lDGRUethO6ZsrVJ5E0DZImiFRrnv0PYzmb8DF20TYiSLHp/rAnQGzvGpM7q7VHoPZOgVkum8hiau64/O4ZzGfOF3IMa5b+0qPHsl5O91TKtLly4d0xidvtZV/GObJ1lkAnpyvufY2MwJgytvT6zbmxlAReOSEef64h9ZbBv9deCWl3w9lQsdnGNq7yDt9++Wn2kzQXkruCRFTTcT8gzRg2hlCGY+tW8Ty2ovffexBg0iB85WbIj4kgkL10HYRK9i3A8q+YNbwC6KOXtF2VS8dhJ5YecsBRl57ewbJfgGB6I2gSuEEtdlL3lpNeGkvAxPEAOptkQSOLyq8rWh0CR4J7VvGr+VRrvFbPGtrHR0+XL9EhQf0IwuNnWQP/6AdkWlo+oPCK/su0DXuR6oevnjrzGwRNieTR8nsvgHa1vwEzfO3JDun+JnAilWBEs7ahi8KcH9jNcyn0LiDtiiy549JZTXuj/8DUeVH/VjlT/X0I5MQCZ4kIYqrNQSiyYriUy1cI/VfC9RY2n/zwBctPUugUkDhQObLVW0xy8TKo68NDH2NAwWILPahRqmTrxE3D4Zhqyb8G038OiIoqQU381Kd8t/+h9r7Jh9SD/zQXkoiqN52G8VCy6LVft26U9IzUrVxZQW9vRrf4PZrUOllSF/ZHGLIg3IRakfEGNrSEjzCCvdvjOZWMLqbeDe+/ooy/5VDMzXy8wCvfG1ED3OMKuBdxF42X0S0PwSW5aY1fxAhFcjDlVe0ZE7gF8ksRgYIj0amZB3/Kir7mo6q1tUNn80ksrLLNjPBHBl0x8eE3VOvE3ezX7p9LmpH3uN15S50LkywT78SMnY+XNdH7K4Vjz0X4mehUZ7db/Hbl7qxYj5FT9i2ZsFdrOpGyzujQcOpCTNTOkMyf3qe4AWjP4t2h29dtu+XcHym8OavWCP43+kKf8VsztFD6yZ9DbYHgPjXtBWB5OO0XiqvzNot/M+nw4ENg6re5bSn49IpMPb/dtQe3VsOmIM9qjlhu2u/3J1aTlak6k+n1SQLXD0oy9UF5uu1VWGka9ZCtfrj4DwgYzq+5PSQxCH7T/GKHlczlv3hqVGDYXkMMxGps9B9ML8q3xHbWLFrX2Xm+3vWCtQO6yRivwK8DmsgMvWCajWp7Tkb4qj7KyXN86WhNnXraPT6W+aZL6JICKNUMzu7hE3A3iorexZHGfjdGzeXrzc1NLZCZRk2w1H/+PFgoXVpZXtgVm5uE9Ot8ozJyAzt5lZYMv9nV9+yM0/x8EZ67pfkpMjWEjvwjwCjX/OwecDcpJDJF7a+zXEIdqyxA+vxOXXWBR7lAhf+qkT4hmn00eHDbi0q8WCh1zQYwieZyQ29pqUY7rAGQyNvOv0RLQjTHSFd1OmiPwtNF/b1t56K7u+23v6QQj2igb9wmhu6mYtOTy9IWTVTCZxpkUNzIcMEWpHD/t8m5K9vZTlrFzat1ueeKhtJPxeV3z6xIJ+i1c1d0iZ/qV6ural7F0qT7Z2soJVVWuPZMZVZFON+P22ztaZ9aNsQLOCuGL3rCMZIc4a9fYJipwvKNU9T0oimq1f0Jp/6+qg/f2F3CyuYBc9KHbP035gyjSW0dEhZXIlEtTIebI4EHO5XJYPDXXOm3B9wYK0exxKwE3OHE/rLzzvr8NZjCsr29Ivx7XnivCswAmscf9tqJKPhsoXNc+tmJZ1d/3sKW1D8qo1LgRLMRRZRta5s1blfc7PEBGq0Gvtw58OyQvrP0SZjzoqNnbSiSnUvjNsGv7hl12Afklhc4uM/yuYDgdTJ4Paae9ui/W2DL1fxLh18vK2xd1tI/4OMhL14js6j2pxILuwuFzs1f7KRw+TYTIQ0mvn0QmxEUhNv1SUMcZebTQJZmE4aBTs7wBt3eOkc+veUcuqtWierZz0TneF4KR1JvGNxtldxr3hrAsqIkiUYjveAVq5z1862mNxaSJGYdd7FVOTzsZEQebbD93lcRGClxNYBFhLTRXBupepsjlNLp+7L33vrG0rm58OmNPO6IKlOUwdoSPXRtRDXIkzNJ9GVvunI9VL2wruLlj7733zf781JsLyEUVhi2APirg35I7MhKFW4IKR48nIPED5pNoqX6TJopupSSH7mZT+WFN9ZhnhlLJ8sCjZx8gIl8XuimAVQwQhRWUuKepdruK/AXFEjbjANsGqn9FpPc/1Hjm0m6aDx3Idt26B4QEy3ySudtmpjciZRcs/PXprwxmTQk5yCOW28cN9kMAe/WNdU7SHy2RsndQZAEM9SCnhBye3kDuylVpNrVGjTPndlrsB0ya6D2pkC4NPucjOa3MyV/y+fy3KO4MSww6qx0UQ7Zai8ssiQv54yA2SmDfEJf6SI97ypLslZcK5VX7lr/2QnuxEgmQrXtQQ0WU1/PLDoSzOU7c+5P7McNWS9I5g5GhRwYEWpv5dgV/s+iW045PgNx0xMGjxEeXAfhcmXOZXD+fVQ0PlkUOHQW/BGLNMFZXOjeuXf3jYnZM+bzsay31U0ehNf90WrhDEk7bZbsIKntftT0oYckX5UwXm+Hrr1QueXyfxmfDRlxD/DRNP6xRKEewn+ynRGqGyK7ugJA4fSqAWQ7cqb/IrvDRLjPMVRf9KGQ/lUn8tRERTwjpl/1eLcgkkcNJskl7dNp2H4dcy/+lt++CdjyIk4Nho2/2U7d/2EwbnfAHI0bU/mkoQA4DHfTpKz5Fxdco0b6kpVdX9YpTERcCkqxDNX47+HEJNyak+wH+Sl/wP+0dZnnQZ+d8zHmca+C0ASO7gOUKbACQQwx1fKOYb8iuJeChN5bq6q/Yxpt8EWank7JjuFf2BmmSmqmJhvemIBRKCOmZq3KUu0Dcpl4fkoiXLGyctSDEnBeBLJcKo9XTGHvYGD7i5paq5udap/w4U51K5/PxtwA7o5gb2msrknl4/X0cFZMmggpcE4+d4MT925p+5NQy9blT1NMJeT6j6F9W+ZmhUH3ZiXxVzcYoLJ0EGfnU7ztetn9U7KLHEPxV1/qDabWpeJAF4cjRAHvckV1gfsEJPtKzN1fMmPQep77Bwl2FHJkiXRLvsioDPqFcuDcmMgmGjAv5yPkFIxw/i9uzy4NqjTweE+HOgdD9uRG7s/x8yPQmX6f5WdUccT/nzeu39EvQDpqmH/a7iBIyXkIK4GqHfBJGCct70zMKqfjX6XzqLJKnOHK7EOvdR4tK+K+Gq1PkJXGE5kJev14VuS/mVfsFcn8SpSsvu92r3QTFxXA4keRJQKJ1rPZKMb8a3mi3GPGDmoqxTw8VyFOm/HDEysqKI0GcQmACKJUCyioa9OTqFgPZi4EWgWdvqc/PZode+dC8VRL5kM/MPQjezifl48WMqn5V9mav+t8WyQ8WN85KklaKrRhrjZQ7F7Czw1/6vl6sQcA2aHwTUmgYikTu7v3gY+bsCvIUmAXVdpdiQYMgiJKRitK+O9+8a+DiEyF02bfA+IiSVz/8m1m3hjcCkCvS+em06BK4aGfrnY8cHiju/ALUHnHV9rns9ae/GQ4UVX47qO7F9a2iT3A/qvmnkEof//CNJ/89hGiO9m/tR6b+TZyb6bsjt0C4KLXMx/lTTU3E8Xxx0b/4OJSySgLKEou2GBaC7lhxqYxLlXXkcy3nR5UV18Ytnf+WypQ1xIUQfakFqtwkTu+Lje+l6hfFpXfq9kmHGC71hSahC/tjVQufFUmn9AsU+bKQe5hYZMp0KGERzN9JEGXYlpTgD/MhyF1hd3bm3VfH3X//ktbJk0dr2i8CkuoOwuTbv4npLmnB/xBM84B1Gu2vYvzPSpYvHgjERRaCLTMmzafaIV0VMfoiJWzsnIDn51H265S1f8MMX4LImITNvSR8kpxR/BzfDa7gLxFmmn3kz3G0L2mSDTS0Uj8WwitNQvrmraT+QD3PMOB4YTgt+2oUwe/CkGAxL692yZiasU8MFchdZOMBn7j8/VHkvgjaTCQpiogMTNHM9VQJSUoMmXYVGXgd5Fz1vK67Ykbo6+BPz60j7HwzO8TAsuQM7NWoQRIyb+D/oiDfX3THKYmPsojjBjnwj2N3dORZNJyWKJ7Sp6xRkt2ZlJq9qeDx/d//dtY/e/c/2L8PPHruOHH8NL0/UcHdKOHLLaGQAEM9tSIrE9VUjQzl20JwRSh6YPPFuZ8tvGXWH7rHmHL8L0a0d7TNoOF7AHc1Fkv9FDdi0fFjhn9Q/H9WttsdwZZw0FGXbyfp1Hcp8iXVnuDp5JXglFLYi95Y//tbT/9rUtGkSvaHyjdgMi3k2nfzS5xrVh/PSlJAhWdT3H7WJZKTlAmTVjHLUkIRD6t0UUWH5tvPspT9AV4uA+RQ0zjgqzkWN/ORxlMXH15/UU1Oq28Uiaaoj7tSU4OgYgfEHu7Pa19Uta3sULP4cKN8UAzbKK2GHhVGy5mxSaBvGPlcSnHnP2uW3hXyhq2+Pt26cumxMHcINd4FkFFeUCHmg2TMG2WFhkoO4IIOn7plm3vuWTkYc8PvzdMODafk/jQL39bq0xJg5kH5SXXlmGxz29KjSB5FwzZFpq2RjE+J8DuB3FzepivbyvBZBWcSNqKfh/udXvDskRIKsN1TcGhMe5uqZkcy1Oxa43O0iWwJLrsHNYUbq/fNvtTXvTYUGgRVbjS22U3VTxLaQTC+Vw21AlQlSfxgB8GlIF4W2hNK3hEt3euZbDapR5W0Q+p/ujc0+jSM+5uhgi64xUIh0GIL7hIqWkjM6zS7+bFbz1i+am7GQ+qvG2uWrzfoMf3GBVlQEtEB4r4ocr/I/uqUdfrmchgrWLJXYMX2nbGfrIJJBPYSsNbMVxbTHCWIqhU0e5mOi6nuzmXPjXzm2WdXj5IKQGsr50eN7rQQJ1G0b3Q1BVySjSRPug8t+Xa2y6V68LFzRjHHL0DxSZNg21kV+eA0JG/In1MFXLrgjlmvhc/QVOzs9zLaiaY2DUjmFa6ywXbfIRH+XVykhXz+JBD7wdgZdkLwAJH6mhieNuMME6ti4rh23zH65Rrza57Yzgk96JvTdJ9b0DjrtZMnXJl6duf4MlNMLe69oKUk5SJiE7z2/wEqOvSVy83fXAAAAABJRU5ErkJggg=="/>
        <xdr:cNvSpPr>
          <a:spLocks noChangeAspect="1"/>
        </xdr:cNvSpPr>
      </xdr:nvSpPr>
      <xdr:spPr>
        <a:xfrm>
          <a:off x="0" y="0"/>
          <a:ext cx="28289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3" name="AutoShape 15" descr="data:image/png;base64,iVBORw0KGgoAAAANSUhEUgAAAPIAAABcCAYAAABUfug6AAAgAElEQVR4Xu19CXhdVbX/77f2ufcmaYZOaZkFZBBwpPKQOW2xExRFjAOCoiBQ4DHr8/l8z/B3ABRwoLQyCDzlPYWAKFMpQ7kUSmUUVFRk0MdMB5qpSe69Z6/1//a5SZqmSZNOaaF3f358NfecPay1f3utvaZDlNq7kgJWf0B5a1tmqgGT1WTB0516+8RsNn5XLra0KLBEg3cfBay+Pt3WuuJApX7doHUCPAbikldG1N6zT2Nj/t234tKKSkB+l+wBA0jAXqk/oLy6texQEmc6YiLAcoXlzHQRyB9VjcN9vD7b2f38u2T5W/0ySkB+F2yBblAuPeqoqkxh5WSDPzVFHgxwRGwGQYLydg99lKZzKjvc3cxm20pgfhcwv2sJJSC/w3nZDcamI44YRXROhdeT0sKPGZCAuLs5MoC5o6D6FL1ebSzcXjN/8dslML/DN0AJyO8OBoZVrPhk3UjJcwZNT0mJ7GfGsoJZULVXawHMBnjv9Wk1zhF2/jaA+d1Dia13JSWJ/A7n/duHH17jJD6SglMicj+QmW4QdzN3lVxGUc0GvUL/aIYrqjpxC7PZpnc4Gbb66ZeA/A7eAnbQQVUt1emjQZ4eAR8CkPG91GmQamZGMwFXCegAZpDezP4KcI6X/K9H3vnwincwKbb6qZeA/A7dAq/PnFBRma/8AkTOFGBPA1LdkjdhKpk36EuALTHIzgR3QAB0rzsVGSQz/g9mPxfatZV3Zd8CgvZdau80CpSA/E7jGIBXDjigvKo68yWSZ5HYDUC02jKCGAZeEvIHQNmtXju/DLHzCdb2Znj4N4tSe5mHXuNQ8ePKefOWBTfWO5AsW/WUS0B+h7Hfpu9f3YL0VwCZRciuvUHczUwFXvRqP2YON4zKZptap0+vjdE5y4GnEzZuDZQGMKstI+xa5wuXV9y76I0SmN9ZG6ME5HcQv9qOmjxe4/grZjwR4M4EXB9VGWb4C0x/agV3c9X9978dABlcTB2TJm3nM3oCgVNI2VHN+ord8JflAH+FVPqn1bfNf7EE5nfO5igB+R3Cq44Zk94Tm33FgOMIvMd6gThcfC0A1uwJAFeg4O7oBnH38qyhQZY/sXDbsoJ+2igng7Z3YL72Wn8ALonlCvxOY8ytydszLMVnvyN2SAnI7wA2LZ02cc+U8csR7TMkd1KY61aPi9YrQmmPmdrlLLh5fUHcG8xLs9lxZRmZadRZjvxw8EVpL107Is2I5bHXO1KRzC1v06dKYN7yN0kJyFs4j3JTJ+6To34lEvkUwB299QUxTA2PG3EFI7ur6vbs8rWpxAbIysmTa+PIz3TCWST2JYjebquUiBJYmjebF6n+vJzlj3PevNwWTqqtenolIG/B7H972uQPpmAnRcJPArZd3AfEBsRq9oQTmTMiw7tw6/0ruLq23O/qrAGy8qnJtRr7mVCc7MiPgIx6gzkt4oNkznu918Br26Pm3293+5PtWzC5tuqplYC8BbL/gbq66MMZ7hMMU2knnyQxLlbtUacTtxGYV8OTsdhspu2ukb/NNq+LcSrcmVufzI5GAUcAPFmIfQGU9b4zFyWzvZ3ztsDIn9dEzQ+zBOYtcMeE/VBqWxQFbMKEVPOY6g+SdkYkPJKU0d5UVgv2MOSM+ENMXO6j/O1jb1vUti4g7rkzA9JUV1fNjE5x4k4jQrKFZXq7pyIRNWiL9/agUa6sruzIsnFxxxZFtNJkSkDekvaA7bNPun272g9qxHMIHklYlQLsDWICnar2jBGz8+nC72pvW9S6oWuw+rrKthbOMOJMAh8FsRqYHWEKtKnikUh5RUVe72U227mh45be33gUKEnkjUfLDerJ6vdJt6+s/SCNZys402DVvSVjUZ1GpxqeEsMVOSm7Y8y8eS0bNGivl+2og6ra8plpRjudwP5Bze47voErVfUxR86uZNmdJQPYxqL+hvdTAvKG03CDe7Dp0zOtVtiPov8KwzT0AbEUudShhkcpnFOpmfnciCDuXsDSow6qyuTTE0E7VSCHkahYLQkj+J3NOmB83AFXNLV03r7j4pKavcEbYCN0UALyRiDihnRhU6aMaHHxoTA9RciJAFaTxCGHOIA4hi2ick5VOncfN4I6PdCcl9TVVWbKeJAYvppyPNyAmkLvjKrkResww9MUubpgmVs2pmawIbTcmt8tAXkzct+mT69uRX6SmZ4k5CF9JXFUBHF7DFsIsyvjQvTA6Pvua97UUw5gTqfkwMjZiSnHjys4Kq+6mkElqPke9meE+GzozVXzHlq6qedV6n9gCpSAvJl2x/Lp06tTlpsMsRPFeDCBag/r4UcAMYk2b8gq7BqftgdH/TYbQDwsmUl21FFVK+OVH4PplyLHqWYc2xvMXXf2nDf7Cwz/HWmqccS9976+mci51Q9bAvJm2AJ29OQxzZ3+cBqPj4QHAajxITCyq3WBuDVWe8AMP1dXeKjmzoeb1sfFtL7LC4kWOOqoyrZC234CHOeEMwwYX9BVnuYwYSFzIVFDzW6IIndzxR33vby+Y5beW38KlIC8/rRbrzdbpxw4ziQ93QTHRSahNE9V8BN3dxbuxAK0xLAHYsW1KLOFP/lttqVhCBFb6zWhtbyUgHnKlIpW5valc1/MCGd6Wx3MEjQHIID5Oa92M4mbqu5+4O/Deehs7HW/E/srAXkYuWZ1dWUrM/opFXeKE+4Lw4jekrgrAaKFxILY2zWxlD00et681s0NiqQaSaHyQ45ygpBHG1Dbu0JnsKo7Sp6GfxTUGiONri2/555/DCNpt/qhSkAexi2wfHrdDpHZv0cixwIc2TsnODDCzNpILlDFVflMfuFgwR7/qKsrGzPKjejwiModYm/ej2yLhnyHborjhP9xdbUfu802nbzqqsJA5AiHUHuZ+4CKnkigHobRYaCeLKxEMjNfUP8MiEtHzsveOIyk3eqHKgF5GLdA0xGH7ypa+HaK7hhFIo2T0RMQA20AFsJwZS6df2AwEIdY6dxT2V1jxf5xzJ1g8HS20hRxd6pyT9WBftbo0fVUksQozWb6dPXdDzy3NnIEf3cTVu4t5ElQfJ7gyO6ifonxi0kSx3MevGzUvAeuHUbSbvVDlYA8jFugY1rdzgXg2yknn/aGyiCRixUtrcMbHjFybo2V3TuUYI8A5KbfZ3cCOYmGI4S2F8C0kKsu3IOurch+b7qEZj+rvDt7w2Cv2MkTUm2vVe2p3r4KyHHComTusmIXDPasQn9UM2/hLwbrq/T7xqNACcgbj5aD9rRiWt3OjvyvSFivXUAOFmqDLTPotbGzn428feGQ75ZBta5Op2tTrrAT1T6sItMccSCB0Un5vcFa0U+t3vQfprho5PzsNYO9En63urqoucyOFsh3AexetHclYC6Y6Z9V/I9q7nr4l0Ppq/TMxqFACcgbh45D6mVAIJstVbWrnC9cVXHfovVy3ySF6lPxXs54AASThfIxAmNi1QEdz4lKn9QU0Oeg7qKa+QuGDL6WGXVHwngxzPZiV83sEpCHtA02yUMlIG8Ssvbf6doksldcl1I/t/yeoUvk3qMkrqK6OtdWXj4K6Nw7EjlIzeoEnEBidLiP942bXgVkPAfyopq71gHI0yfNBBGA/D52pcOWgDyMm6nPUCUgDyPt16paK65zmpq7oW6bBNDTp6eXu9zYVEE/kI7cgTDbX4EPExgXwjnC3bxLFe6SyOsHZKP9gIY9S0Aexk00wFAlIA8jD4YDyN3LCabot6ZMKU/ryjHOpfZ2jhMJTAa4l5pVdBuoiqo1noNy3VTr6ZNmloA8jJtnkKFKQB5GXgwnkHsBmm9NmVJRltLx0PjzEXgqyB2CVF5NtS4BeRh3wsYfqgTkjU/TAXvcHEDuPZnmaXWfc5QGEnt2q9cliTyMG2ATDlUC8iYkbt+utwQgp8gGI0tAHka+D8dQJSAPB5W7xtj8QD7s8ymRBoB7dFuwSxJ5GDfAJhyqBORNSNwtTSK/Pe2wz6dFGqQE5GHk+vAMVQLy8NA5GWVzS+QSkIeR2cM8VAnIw0jwEpCHkdhb2VAlIA8jw0tAHkZib2VDlYA8jAwvAXkYib2VDVUC8jAyvATkYST2VjZUCcjDyPASkIeR2FvZUCUgDyPDS0AeRmJvZUOVgDyMDC8BeRiJvZUNVQLyMDK8BORhJPZWNlQJyMPI8HcXkA+baSY/CAkYpXzkYdxEAwxVAvIw8uDdBOQV0w49ykEuBlkC8jDuoYGGKgF5GJmwYtKk97iU/3YUuTWL722kCiFrW87GDNEcGMj2ZzpcVnnn4BU5h5H07/qhSkAeRha3TZ483tK+IaJ8QYGqkIHUU0XzXQBkAfPe7I8GXlZz94JfDSNpt/qheoDcdtTk8TTb3sdWXvAcQi3VrZ5260SAlNCUViXQr0aUGQpUhOT+dxOQQ/E9b/i7wW6AyT2IVn2Ybp2IVXp4rRRIha+DeBVx7KiU1pd4+5PtPUBumTHxE4B90hTbhJrlSbnlUtuYFAgl78oA7inAdgCSb7u8W4Cc1AAjQ43sZhr/CuKfgPV8nG5jErLUl0AMEURfM8Rzqu96OHw0r9haptedZ+AZEbGdwcIXRUpto1Ig+RQbFUhZ+OZZV9+bG8ggvBpeJPWi6rsevG6oS+57R+4+9Q0IX7rIARjwO1JDHaP03MAUiCBRDH3BxM+qvnPhI6tU6+mTzlazr2WcbBe+tFcSx5tmG4UvQPSmbTeQi3WtN7wc7roau1CUoi8K8f3qu7LXD3XVLdMPmwmTH6DL/dR7TV2fWh1qV6Xn1oMCGdLaVf8B0+Oq735wcQ+QW6dNPE2JfysT2TGvWrokrwdx1+eVVUC269VFc0feed9L69PPUN7pa7VOqmga2hT2gAKXjbo7mx1KP4kGN23iUSB+ACR+5NLBP1TCbaTnMiKWV31eTY+rufvBx3uA3Dxt4jlGO6+Msl3vr9JvpHFL3QxAASdCMyz3Zr8wszk187MvbCpiNU877POuq9RP+AajEe3e7HGaXQPL3VUzf/HbQx27ZdphR4NyiRC7hneG8qmpofZdem5wCgQgd3r/ohHH18zL/n6VRJ4+aZbRThNge69auiMPTsuN8oSjiAErFPy1+fjnI9fzkzFDmUzrtLrPUXiBI/dQRWcMe8bAn0ukt1bfnl02lD66n2mZduhRpHxfIDsXgby5L2PhZFpzBeHLGklL5tddlr/rbyTCR9q7vnizLsvfzM8SkUDyqi+YyUk18xc81gPk9qmT/iUWXwfYaIPEDOd1qW1SChA0I5yZtTvy8ZjxoyPvfHjFpho0ADkSXkByl1jxt4Lqf6vgxjHzsq+u65hvTzvkgw7uaBDbiAI9gFnXjob6/KADaBeQV6G551/aPUENlvXwEY5V2BVCwv9P7Otdf7degzGsrfjZyi2pUcR59W+UOXdt+V0L/m+Lm+CWRKx321zaZkw8NiIvAJDKqd4AxfXrq8qH7zO/8Oijqd2Gi0jPDzLQ7uH355P/ra0Nem/ZfXfg+V6d7A7shqTzLavtBrzwwvPYbf/jCmxo0BKQtyz2bLLZPFBXF00o5xcj4WkCPlGAn111Z/bPm2zALatj7lN/U2q0XzFGna92GnSItbUcMgCqAZRZZ8fuH+x4vaGhYVCdYHMuuQTkzUn9YRx7SV1dZXmFzoi929OD88fk9Clms/EwTmGzDVVfX+9e9odsG0nqCDF8zIgc12KeC7FQDsaMxqgAnh87tmnuVVc1tG+2BQxh4BKQh0Ckd8MjNnNCxYqOsrFlqZSWd2AZs9nOd8O6hrKGCROuTJXvlNubkj6f5KcNftC1h9RMGlTUHk9Huc/Pbzw32C42t0VvwOWWgDyUnfAueCbcafHss2Rj41bnkaireyDK1/7l/SmmvymSqvc+BJ4N3gh673OP+5XlRyyef9KQXXOD97zxnygBeePTtNTjFkaBAOR41HP7uBS/QUT1Xgt+7S6n8MnZpFyCahw/7qPMJxc3loC8hbG1NJ2tjQJ1dQ1RPH67XS2OTyJwBGEdgwE5xMUjXKQNTxfK/bmP/s+ZLVsy3dZJIlu4N2zB94QtmdCbcG5bU4Tk+q3VjHVf/nFNoS3zASHfSxs8ocPMqMHNL3xrhS1Z+GxjQ34T8nCDux4QyInXvL6eT770kkzYNR2tWJFPs7KKsRb82JZUAXu0eqzYVRsB1ANInquqWrsxoK5Og8+r96ytvt5h6dKBD5Rs1qO+Xtb6zDqSobG21uobG4PvzZK7Yza7ful22azf4D5qaw2NjSH6ZgjuDWNDA5jNXiC1tXvLX7A0XVvIR1GqwpaUlcfbL2uKOzo+4GtrlyZ8WLr0L+t0UPdPxsMAPIi6OmhDQ4OhoYF12WL4xLq22tq9rfGm+hBfMbjRqKFB6p/dmy+NWiHpFSsjbYtSVZUZduSatLpQnu9eZ2NjvQID9Wesq7vADTTPbB0Ua7iVGqSuLqyvuO7eLZl/42cCnwaf/7oSZwOf75fRVldX1lQh40kbiwJrnNNagDWgSWzMR0Szh7ZQ0ZShexvMu05N7ZikP/bHJFExz4IzvFmdwz+73R7P7rNPervtaveGi0YCcdFOGJoZIxXNQZeMqal9qa3tzd0KKmNSIrIh/pKoq2+T+PWqFf4V5PNx86hRO6qz7UnvhrLBuvtwRGde4udCJFbTEYfvKuq3JRANNr/wfowYTkRNA01ce04LK0bnZenaLMn19Te5N9qXVacqMC4X62gKRtHcGJGkQEGIRWoXWDOVLRS2ePg8gUrQykm33hvPjDSvsaWjN9Ll6dd0RXutpZnEVw+1aT5WRiGi0K10I2R55ajc2/MuP3MAi5NxwsyryjOpQq04Gasxaxx1NIQjCTqj5uj1bYqtMLIpFZUteTN+bUVfidnQ0CDZ57YdXcjldgNcubiQQVpsFipniOt03l5b+LvTXu0+CIIK7kdvWwvVHVV0RO93wvb0Zs2Wyj23uPHcjqGufbieWw3I1gBZtviQ8RUmH/YpN0m9fZRm76XYeNKlwzHc9YHsYL5vdsSLseF+mL4J8ush3rC/08pozsHaYHK3L7P/N+q32abwYNP0Se8F7GIaPtq107o3nKOxTQVzrSC/iMT/0ISHGS2DDc2wJEJw8/+k1F9d5lMtzWk9RYBjDawq4mHwRkHIdHgdYl+vvvPBh1qmT/ymwj5nQDVt7dLGWCSSAHmALaEfM/mjQbMSuz9UHXLIir5ay4SZV1ZkIt3VQQ8w4mAa3g9wJwhGkoyKYcQWh1BPEksAvgizpUbsDNpOIUd48FX1/wSNjpQmkjd58hei8VQD/iNoIjqIYJJgMAppm2QAbRPBV830aQEWihb+mP3tOck+6G4TTr4yVbVMxisK+yrsUCMnALaLAONJCUUZYFCFaZsBr5N4DuAjRPxwmmXP3td4SnN3XwfUX1bukDkMat8CuLPBkvzo4pySp94A+Qv3gb2uyTZMDOcvJx89e3SO0WeFdryZ7qC05FwuvkNVs2dcpOctbPzXf6wvPTfVez1ADipuW9ube3p1XyHxGYpsbyF3giG7NKyk+J9eR7uVO2Gnt9tUC98z5y5yxoOtq/JF7xMivJMRYV79s4jw6aoJdX8Pm7VlxqQvm+EbEfFeb6uqSUgoNaH+daUdX1O5/OHmlePuTBkO80AiEDewhaldmy/4S8pdeVNs+a9VpOT4vNmYrkOqp/s+IfY9f4+E9GZvEXZC5V3Zu5un1c125AkGVAxV9HXlGCQYI6QAw4tmuCbP+Ne18x96o2swHnzEnJGW8YcQcjzJSQaMDExgMFd0HQqr6JHM2Mysw2BLSVYQrF3zcB1slqu4RybsX67m/wdqV4CcSfKSNQKb18YUS8rNBPNRgGLOlE8Adk1k+du6wTx9+k8zK9OZPcz5zwE81sR2Sg7FsC8SE3LfHRjsUAkBcjB9isS1sbo7Hrl11pLw5JTjfzgi11E2wyx1MYW7qMZdiy4KGzN7g2ZXtdemLnzyqlMKdXUNZTa69gCl/JeIq1Mt9CJS8k44DJ91cJ/N3nLK3zZwD27013s41jbj0A8UvFzoiMNBZgJ8+ybBJ5Au8iOBdXnk0B7Hd3ZE+c+XxZmPZIib82pjw6WlL5BTIojVv6VmF+c6efW4bHZly/TDfgaTeiFGJnuzWC4Gahar2SKNC18cfd+il5tmTLzFGWaEiLmBKBBeDu/2nXPf55P+YVemJbq0kGezZ/7rI1LuSwW1sf0BuWv7rLbzIxF61begdkLl/OzdLVMPuRjivgpw1ECX0u6/9wehrgPSe+irYvz28k7cuEs223nA1MtGy4hMPWEng3g/Iek1jtMipLvyegJgLGjazVAsoYTrELdJgph6JjAYiLsB0wUdSa6Yb0MLNwButpodReKS4q8D9TXQarvmaugw0yfV7Irto3GN4S4fjxq9DyghfPQTxnCt606NLI4RfLoAY4Wm2JXi0HWcBZ4HafuCmN7gczL34TtPWxG0mMqUTjXyUooEIK/aCqSa+tdIXN4+JvXjXVeM0qX61u7e3DcJfgbCzBrKGVmA6qOk+8rCW04dLPJ7owN1sA4TiofCe74QX03j9MhJFGq/9GVRAEAZZQWgK5XUKBAziso6coXHChn9wspW56rS/lcE60JQfn8AMtMCgYXw+WNffm37ph13XLrAiezvzXokbUi0j82WmdlsWO7ykCPbdMRhjc7kCBjKB9o6KUq7E+S9WiY2yxRTXNZsYYOo2c/gUpd15NlcIfHXKiKekOsHyF1bNRzNywm0dKn1YYs50l4D5JvV8x5Y1DblsO978mQhRlsiwfo0UjPEyqBReEPGemkf3U8mB6dawUx/yVgvPcbt/39tFbuEQ+4sirwfZBSU2dUbQZFO0rUC6Ew0TzJl6s18/FZyiQBHB1nCkPUMDVeTGgPKi9r9mq1LRWijsRkicZDINDRrHP+GUeqX5uN6EBf3D2SGUz4WSs5gzlTDOP0wIRGyTd70BpXUtzO+vULhTjLhKYRsEw6IPmmRHtDXFfJPwt5HYgyMq+afkJyBdn+h6ext3LjrXupckSkvK0yluUuEbtfVgQw11VdN7PLO0Qf8JLP08VGRsy+b8TRSdrJ+K10xD+jvY8GJixtPHzT3YjDgbezfaRMmpFrHVV0I8NS0yIh8SPnqp2WcdHR6vQbqf69wKyNauQreR892cfaLEe1Y1lLGKZHw52o2vpcM6OktgNSbvpJSTOpwUnCmt0ci+3i1sOOSlhEip/q8B7/6euWSxfs0Pptvmn5Io8AdSbBsjQOmqCd5A7IQe47KDxnwQSEr+5tDEcj8GZy7TPJstrUAuaiV6Bskr4+NWRF2UFXixCuBTusydrVMO/RCM35VyP6AHODXCuj9QNiAsq8QI/omwRYlEL15v4A+/s5B5Z+PK1J2fsalpgIY0d/1PWSygfa49/4OgT1frLXmamncxsDlFgrgiU/uhgbnpaDvM1o9RSaQqFgzhzg5g1pBnQ/YLUIsN0WKioKBryKDNi3gNEK+saY0TvTmgqm+QsGfDBxDw8H9H6YBg2xX878V8d8yjfaA2RyQuxbp0JvLyVVhhQl+Q7PbaDwJginJXlj9uaCZdJj392gUn9nZWb6sPFWYSlkLkE1npyI3t0B3KL3/HiEfSi4s/eZWs6Cmi9VtoUBuPeLwvczHdzmRnfuqloEJidpHBgPDQnE8e8RHD/tTuN8Gt03bI4+MXYnOEUDZkvH33NP+xoQJ5VVjq6822idIjugLukiIglqTKb/myDaDftcJd+m+HyfnKoJAxv0u4okVdyx4LcxhbUDuugLkQDtLRReIyhfNeLwjd1CzNcy16wHkF2D4z45O3DEum23rb2MOBORum4LBlhnxLQfUquJEIXcEsNrcujZwbGp3wfz3Z2SOOYAudR6d7DDQ6U3gNTNemXK4dkHjrNcDq4JKWcZopGRYaB9VaAr3v+73D/vUFft54hzSzSBQs+bhkKi+y9TrNRlf+PH9t539Vq+xeegnrthBIzmPsLPWmFNAANippo8T/CVgOwD8r/7U76C0EGwz8zcVBBeKyjQBfsxgXu+rdSQ3LbwCYm4U80bvcB6IE4JFvp+DKNwsXiD5PRG7xcc2OTmw+5HINHtJIRea2CJRvcQgU4WSGtjeuSaQQ8RYx/Z/qkjnkXGdQQnsbq0oj9OtHeOrGC/tKGdFHPX8XgnkYqc7oLq5sfEzg4XLsu6TP6pBeUWPxtreWTAX5dsXN54bDM49Y7Jp+sRv0vDvkbByQCADBZqeXdnJawcLtm+ZPvEg0K5zkPeqrZK0yaFQTNLOm9lTztiitP2FqA5Wi/B7KgDdJ9bIOV7yc7qT7AcFslqnCT5XZWV3t6BjFoHTHWWXDQWyS+7r+jyh39VI7qpqRRHItbWKxsa42/e7NoncBea3KTzVPKsBPUeIPbuNgt2sT+73QbVW/G8u5rVnjDj8mOWpmi/H4qp0AGM6gXuc4vstL7tHnnxyFWAHAv7Bx8zen5BzjJwuYHV/m5bkMlVca3H8k0W3/Ws4HLpagxz6idrtLcVzYTx7DYAW1dtONf8YydlU2Qa0nxZfXv1IL94+pBVmv/LA1bD4i6ScKuFa0Ecahruxmf2fweZEKrd40fMgsjYgtwBs1Lj1XLrKg0iZLc69t7dqTYo36HMCXKLFa91lZFTZv0rdw6HVJHJwB75SWL5jKrLDCfcBaDHIhMFCJ8yboFHyhYyHHCrObRd+Dx4LQfivtkiqY3b2V+evtSpL3QnXlfmW9jPh3PgiGRN/Sb7g43t/f8tp9/XmM1un14XCawcI2PtI6XkmSDyvPk/nJla92fw4n3xy0DKnzdMmXgGzY52TGu3ySfUeNPSpoWhUn9tkuUhQqx9Vk3OqljY90T3WYED2QN4MZxRSuV+nCqlQruhUR9lxQ4GczNP0DYPeZF4eVme5yISRclkur38ZlS260YYCZCPPEGg1jGcS3MNgSV3r/oD8Ulz58MxXsNgAABP3SURBVDXlHznyxUztx9sZVQzkcTPwWgEvWiijX8LgpzsOrJ99gBjOJdxUJu62fq5R5Ntqdi0KmR8tuu3E1YBc96nR23mmzgVwTn+qNclOhT0uwJVqHE/YpQNJZIBtqnqrif1WFF8BOA1C1ze7sAhkfVlF56Ti6GYvOA8ykEROqOkBu98JjvExJ0DkKhG3h2qvbUuEoK3XDcwasDvM9qVIau2Fx1aXyPvU35Qeacv2F8p/RKmKqRZ3B34Rkkovz+dazqWyxpyclYrK32vFG06ic5rFywqCjz1y4ymh0GK/Zp+QevlKXLdHBD7q0mVVDLyigM5pIddxTbQ8c1Y2++WeLC42T5/4T5jtIANEDSRANs2JckLl/Af+OpQIpNaZE/exvM6JnPuYN0v3d6/te06HW1MQyAWzm1zKnVd52/09at2QgKx6WiFduClTSM8yYFZEbjCQu6RJTPDtUG0y6BMi4Z7BPwjsO5V3ZZ9eG5BXqda6HNALQBeMNF9KVOs+an8ipcwK3ux3f41H/u2msvdP+lt63ISVjPo5YLu8B8Y58HpR76CGgaRx+HsAsjOcC7optAEl8nJvvA6F1LoBOajLZKepPgnIDQbbgcB/9LtPk2dlpfeFu4Vyn4HHEfhYuG6sIb3XFcjFO/ZDkWBGwfP9IrxeGO25GpCL4s0bWBC6suKBNpg1f00gj+by/aD4hkh0pPYCqnPp5ar5sww2GoZZ4qK91HdZzcngVng9tvhjj/7mzAFLLB101MVVlq45QdT/SERCOahk1uIypnHnQ8HQ+tBvZi3qEQQrpk1cKtDRpPRrxQx/jFXbJSP7Vt32QKhoP9iKk75XTD3sPx1xauSibWINNcvX3jIiyKv+HWaXdaYL/1t726JgiU3a5gRyt1urW3kI9/xY7Y85zzNGz7//ocEkctghClspxOMwGwPIHuGLE31N212usxiGW59G7QuNqb0mP58a8+F2RmschD0uKMPlZbG/6N7b/jX4nQflyyYFcjHHIDbYm4C8BNhIAB/sj+vJHZmy0tTfZSoLVPQrAu67MYAcfMtQfRjl/IRv5+6piP9NuvetCeSidBwC2bol6Wqq9T71DemRfty+Qn5DXPSJ1YAcpZfFceeZMDeKtNPFub27gRy8AqZ4vjNy+z/ZK4BldToZD/nUVdsY9ZcwmxhqBHb/LhKZ94VXQVz68C2n/6QHyE1TJy4lBwZyEBTesDKO7KNjbs8+N1Qgt0+v2yEGLi8TNy2nuoa1uS+DK5ygI7bbQP57ZeXo53rnzW5OIPeeZ5dhLUT4PAKT80L1wiEAuahQdTlGB0JbcMgosFLVfnK3223JPemdv/Cyq/lQDi7dr4U4CbGw2WWxXrhlALk3pbpCiAasrClGYqnB/0I9Fgv4HRN7Xwi621CJ3A3kEVHuk+2F8t24ViAPJl5WW9MaQK714/b1AwBZC7mzTDAOZrNEoj16CtMyuBjlsW1lzKTGxs/0m4gRwkvveWb83k7wOGCrxU4kB344DLxev22UPbmxK7+cTdMnvUXzYweUyIkZWdslJftedtsDzzesQ7hfy/RJ59P0LOfcdmuTyokzAiwUgJ9SU9+vmT9/tSTuzQnkEGQmhhC3HAcaBoNcXv3fYuM5wYc8VCB3n//9bp3EK4BOVf0TgIZLMgft9LyrPu8tqXxvjBCR0a/TLfz58rI4c9G9t33ljYETB1aNuGklct+V9RcaE9zcEiy1TWp+gYv95cpoDCSJGNu2v7q0635HDtFg+lDGRUethO6ZsrVJ5E0DZImiFRrnv0PYzmb8DF20TYiSLHp/rAnQGzvGpM7q7VHoPZOgVkum8hiau64/O4ZzGfOF3IMa5b+0qPHsl5O91TKtLly4d0xidvtZV/GObJ1lkAnpyvufY2MwJgytvT6zbmxlAReOSEef64h9ZbBv9deCWl3w9lQsdnGNq7yDt9++Wn2kzQXkruCRFTTcT8gzRg2hlCGY+tW8Ty2ovffexBg0iB85WbIj4kgkL10HYRK9i3A8q+YNbwC6KOXtF2VS8dhJ5YecsBRl57ewbJfgGB6I2gSuEEtdlL3lpNeGkvAxPEAOptkQSOLyq8rWh0CR4J7VvGr+VRrvFbPGtrHR0+XL9EhQf0IwuNnWQP/6AdkWlo+oPCK/su0DXuR6oevnjrzGwRNieTR8nsvgHa1vwEzfO3JDun+JnAilWBEs7ahi8KcH9jNcyn0LiDtiiy549JZTXuj/8DUeVH/VjlT/X0I5MQCZ4kIYqrNQSiyYriUy1cI/VfC9RY2n/zwBctPUugUkDhQObLVW0xy8TKo68NDH2NAwWILPahRqmTrxE3D4Zhqyb8G038OiIoqQU381Kd8t/+h9r7Jh9SD/zQXkoiqN52G8VCy6LVft26U9IzUrVxZQW9vRrf4PZrUOllSF/ZHGLIg3IRakfEGNrSEjzCCvdvjOZWMLqbeDe+/ooy/5VDMzXy8wCvfG1ED3OMKuBdxF42X0S0PwSW5aY1fxAhFcjDlVe0ZE7gF8ksRgYIj0amZB3/Kir7mo6q1tUNn80ksrLLNjPBHBl0x8eE3VOvE3ezX7p9LmpH3uN15S50LkywT78SMnY+XNdH7K4Vjz0X4mehUZ7db/Hbl7qxYj5FT9i2ZsFdrOpGyzujQcOpCTNTOkMyf3qe4AWjP4t2h29dtu+XcHym8OavWCP43+kKf8VsztFD6yZ9DbYHgPjXtBWB5OO0XiqvzNot/M+nw4ENg6re5bSn49IpMPb/dtQe3VsOmIM9qjlhu2u/3J1aTlak6k+n1SQLXD0oy9UF5uu1VWGka9ZCtfrj4DwgYzq+5PSQxCH7T/GKHlczlv3hqVGDYXkMMxGps9B9ML8q3xHbWLFrX2Xm+3vWCtQO6yRivwK8DmsgMvWCajWp7Tkb4qj7KyXN86WhNnXraPT6W+aZL6JICKNUMzu7hE3A3iorexZHGfjdGzeXrzc1NLZCZRk2w1H/+PFgoXVpZXtgVm5uE9Ot8ozJyAzt5lZYMv9nV9+yM0/x8EZ67pfkpMjWEjvwjwCjX/OwecDcpJDJF7a+zXEIdqyxA+vxOXXWBR7lAhf+qkT4hmn00eHDbi0q8WCh1zQYwieZyQ29pqUY7rAGQyNvOv0RLQjTHSFd1OmiPwtNF/b1t56K7u+23v6QQj2igb9wmhu6mYtOTy9IWTVTCZxpkUNzIcMEWpHD/t8m5K9vZTlrFzat1ueeKhtJPxeV3z6xIJ+i1c1d0iZ/qV6ural7F0qT7Z2soJVVWuPZMZVZFON+P22ztaZ9aNsQLOCuGL3rCMZIc4a9fYJipwvKNU9T0oimq1f0Jp/6+qg/f2F3CyuYBc9KHbP035gyjSW0dEhZXIlEtTIebI4EHO5XJYPDXXOm3B9wYK0exxKwE3OHE/rLzzvr8NZjCsr29Ivx7XnivCswAmscf9tqJKPhsoXNc+tmJZ1d/3sKW1D8qo1LgRLMRRZRta5s1blfc7PEBGq0Gvtw58OyQvrP0SZjzoqNnbSiSnUvjNsGv7hl12Afklhc4uM/yuYDgdTJ4Paae9ui/W2DL1fxLh18vK2xd1tI/4OMhL14js6j2pxILuwuFzs1f7KRw+TYTIQ0mvn0QmxEUhNv1SUMcZebTQJZmE4aBTs7wBt3eOkc+veUcuqtWierZz0TneF4KR1JvGNxtldxr3hrAsqIkiUYjveAVq5z1862mNxaSJGYdd7FVOTzsZEQebbD93lcRGClxNYBFhLTRXBupepsjlNLp+7L33vrG0rm58OmNPO6IKlOUwdoSPXRtRDXIkzNJ9GVvunI9VL2wruLlj7733zf781JsLyEUVhi2APirg35I7MhKFW4IKR48nIPED5pNoqX6TJopupSSH7mZT+WFN9ZhnhlLJ8sCjZx8gIl8XuimAVQwQhRWUuKepdruK/AXFEjbjANsGqn9FpPc/1Hjm0m6aDx3Idt26B4QEy3ySudtmpjciZRcs/PXprwxmTQk5yCOW28cN9kMAe/WNdU7SHy2RsndQZAEM9SCnhBye3kDuylVpNrVGjTPndlrsB0ya6D2pkC4NPucjOa3MyV/y+fy3KO4MSww6qx0UQ7Zai8ssiQv54yA2SmDfEJf6SI97ypLslZcK5VX7lr/2QnuxEgmQrXtQQ0WU1/PLDoSzOU7c+5P7McNWS9I5g5GhRwYEWpv5dgV/s+iW045PgNx0xMGjxEeXAfhcmXOZXD+fVQ0PlkUOHQW/BGLNMFZXOjeuXf3jYnZM+bzsay31U0ehNf90WrhDEk7bZbsIKntftT0oYckX5UwXm+Hrr1QueXyfxmfDRlxD/DRNP6xRKEewn+ynRGqGyK7ugJA4fSqAWQ7cqb/IrvDRLjPMVRf9KGQ/lUn8tRERTwjpl/1eLcgkkcNJskl7dNp2H4dcy/+lt++CdjyIk4Nho2/2U7d/2EwbnfAHI0bU/mkoQA4DHfTpKz5Fxdco0b6kpVdX9YpTERcCkqxDNX47+HEJNyak+wH+Sl/wP+0dZnnQZ+d8zHmca+C0ASO7gOUKbACQQwx1fKOYb8iuJeChN5bq6q/Yxpt8EWank7JjuFf2BmmSmqmJhvemIBRKCOmZq3KUu0Dcpl4fkoiXLGyctSDEnBeBLJcKo9XTGHvYGD7i5paq5udap/w4U51K5/PxtwA7o5gb2msrknl4/X0cFZMmggpcE4+d4MT925p+5NQy9blT1NMJeT6j6F9W+ZmhUH3ZiXxVzcYoLJ0EGfnU7ztetn9U7KLHEPxV1/qDabWpeJAF4cjRAHvckV1gfsEJPtKzN1fMmPQep77Bwl2FHJkiXRLvsioDPqFcuDcmMgmGjAv5yPkFIxw/i9uzy4NqjTweE+HOgdD9uRG7s/x8yPQmX6f5WdUccT/nzeu39EvQDpqmH/a7iBIyXkIK4GqHfBJGCct70zMKqfjX6XzqLJKnOHK7EOvdR4tK+K+Gq1PkJXGE5kJev14VuS/mVfsFcn8SpSsvu92r3QTFxXA4keRJQKJ1rPZKMb8a3mi3GPGDmoqxTw8VyFOm/HDEysqKI0GcQmACKJUCyioa9OTqFgPZi4EWgWdvqc/PZode+dC8VRL5kM/MPQjezifl48WMqn5V9mav+t8WyQ8WN85KklaKrRhrjZQ7F7Czw1/6vl6sQcA2aHwTUmgYikTu7v3gY+bsCvIUmAXVdpdiQYMgiJKRitK+O9+8a+DiEyF02bfA+IiSVz/8m1m3hjcCkCvS+em06BK4aGfrnY8cHiju/ALUHnHV9rns9ae/GQ4UVX47qO7F9a2iT3A/qvmnkEof//CNJ/89hGiO9m/tR6b+TZyb6bsjt0C4KLXMx/lTTU3E8Xxx0b/4OJSySgLKEou2GBaC7lhxqYxLlXXkcy3nR5UV18Ytnf+WypQ1xIUQfakFqtwkTu+Lje+l6hfFpXfq9kmHGC71hSahC/tjVQufFUmn9AsU+bKQe5hYZMp0KGERzN9JEGXYlpTgD/MhyF1hd3bm3VfH3X//ktbJk0dr2i8CkuoOwuTbv4npLmnB/xBM84B1Gu2vYvzPSpYvHgjERRaCLTMmzafaIV0VMfoiJWzsnIDn51H265S1f8MMX4LImITNvSR8kpxR/BzfDa7gLxFmmn3kz3G0L2mSDTS0Uj8WwitNQvrmraT+QD3PMOB4YTgt+2oUwe/CkGAxL692yZiasU8MFchdZOMBn7j8/VHkvgjaTCQpiogMTNHM9VQJSUoMmXYVGXgd5Fz1vK67Ykbo6+BPz60j7HwzO8TAsuQM7NWoQRIyb+D/oiDfX3THKYmPsojjBjnwj2N3dORZNJyWKJ7Sp6xRkt2ZlJq9qeDx/d//dtY/e/c/2L8PPHruOHH8NL0/UcHdKOHLLaGQAEM9tSIrE9VUjQzl20JwRSh6YPPFuZ8tvGXWH7rHmHL8L0a0d7TNoOF7AHc1Fkv9FDdi0fFjhn9Q/H9WttsdwZZw0FGXbyfp1Hcp8iXVnuDp5JXglFLYi95Y//tbT/9rUtGkSvaHyjdgMi3k2nfzS5xrVh/PSlJAhWdT3H7WJZKTlAmTVjHLUkIRD6t0UUWH5tvPspT9AV4uA+RQ0zjgqzkWN/ORxlMXH15/UU1Oq28Uiaaoj7tSU4OgYgfEHu7Pa19Uta3sULP4cKN8UAzbKK2GHhVGy5mxSaBvGPlcSnHnP2uW3hXyhq2+Pt26cumxMHcINd4FkFFeUCHmg2TMG2WFhkoO4IIOn7plm3vuWTkYc8PvzdMODafk/jQL39bq0xJg5kH5SXXlmGxz29KjSB5FwzZFpq2RjE+J8DuB3FzepivbyvBZBWcSNqKfh/udXvDskRIKsN1TcGhMe5uqZkcy1Oxa43O0iWwJLrsHNYUbq/fNvtTXvTYUGgRVbjS22U3VTxLaQTC+Vw21AlQlSfxgB8GlIF4W2hNK3hEt3euZbDapR5W0Q+p/ujc0+jSM+5uhgi64xUIh0GIL7hIqWkjM6zS7+bFbz1i+am7GQ+qvG2uWrzfoMf3GBVlQEtEB4r4ocr/I/uqUdfrmchgrWLJXYMX2nbGfrIJJBPYSsNbMVxbTHCWIqhU0e5mOi6nuzmXPjXzm2WdXj5IKQGsr50eN7rQQJ1G0b3Q1BVySjSRPug8t+Xa2y6V68LFzRjHHL0DxSZNg21kV+eA0JG/In1MFXLrgjlmvhc/QVOzs9zLaiaY2DUjmFa6ywXbfIRH+XVykhXz+JBD7wdgZdkLwAJH6mhieNuMME6ti4rh23zH65Rrza57Yzgk96JvTdJ9b0DjrtZMnXJl6duf4MlNMLe69oKUk5SJiE7z2/wEqOvSVy83fXAAAAABJRU5ErkJggg=="/>
        <xdr:cNvSpPr>
          <a:spLocks noChangeAspect="1"/>
        </xdr:cNvSpPr>
      </xdr:nvSpPr>
      <xdr:spPr>
        <a:xfrm>
          <a:off x="0" y="314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180975</xdr:colOff>
      <xdr:row>1</xdr:row>
      <xdr:rowOff>19050</xdr:rowOff>
    </xdr:from>
    <xdr:to>
      <xdr:col>0</xdr:col>
      <xdr:colOff>3228975</xdr:colOff>
      <xdr:row>7</xdr:row>
      <xdr:rowOff>76200</xdr:rowOff>
    </xdr:to>
    <xdr:pic>
      <xdr:nvPicPr>
        <xdr:cNvPr id="4" name="Рисунок 6" descr="C:\Users\Admin\Desktop\brand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3048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erstroy56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3"/>
  <sheetViews>
    <sheetView tabSelected="1" view="pageBreakPreview" zoomScaleSheetLayoutView="100" workbookViewId="0" topLeftCell="A117">
      <selection activeCell="D12" sqref="D12"/>
    </sheetView>
  </sheetViews>
  <sheetFormatPr defaultColWidth="9.140625" defaultRowHeight="12.75"/>
  <cols>
    <col min="1" max="1" width="49.8515625" style="0" bestFit="1" customWidth="1"/>
    <col min="2" max="2" width="14.28125" style="0" bestFit="1" customWidth="1"/>
    <col min="3" max="3" width="8.28125" style="0" hidden="1" customWidth="1"/>
    <col min="4" max="4" width="14.28125" style="0" customWidth="1"/>
    <col min="5" max="5" width="4.8515625" style="0" hidden="1" customWidth="1"/>
    <col min="6" max="7" width="14.28125" style="0" customWidth="1"/>
  </cols>
  <sheetData>
    <row r="1" ht="3.75" customHeight="1"/>
    <row r="2" spans="2:7" ht="21" customHeight="1">
      <c r="B2" s="25"/>
      <c r="C2" s="25"/>
      <c r="D2" s="25" t="s">
        <v>36</v>
      </c>
      <c r="E2" s="25"/>
      <c r="F2" s="26"/>
      <c r="G2" s="43">
        <v>44501</v>
      </c>
    </row>
    <row r="3" spans="2:6" ht="15.75">
      <c r="B3" s="61"/>
      <c r="C3" s="61"/>
      <c r="D3" s="63" t="s">
        <v>256</v>
      </c>
      <c r="E3" s="1"/>
      <c r="F3" s="62"/>
    </row>
    <row r="4" spans="1:5" ht="14.25" customHeight="1">
      <c r="A4" s="1"/>
      <c r="B4" s="86"/>
      <c r="C4" s="86"/>
      <c r="D4" s="61" t="s">
        <v>257</v>
      </c>
      <c r="E4" s="1"/>
    </row>
    <row r="5" spans="1:5" ht="14.25" customHeight="1">
      <c r="A5" s="1"/>
      <c r="B5" s="61"/>
      <c r="C5" s="61"/>
      <c r="D5" s="61" t="s">
        <v>262</v>
      </c>
      <c r="E5" s="1"/>
    </row>
    <row r="6" spans="1:5" ht="12.75">
      <c r="A6" s="2"/>
      <c r="B6" s="2"/>
      <c r="C6" s="2"/>
      <c r="D6" s="2" t="s">
        <v>263</v>
      </c>
      <c r="E6" s="2"/>
    </row>
    <row r="7" spans="1:5" ht="12.75">
      <c r="A7" s="2"/>
      <c r="B7" s="2"/>
      <c r="C7" s="2"/>
      <c r="D7" s="2" t="s">
        <v>266</v>
      </c>
      <c r="E7" s="2"/>
    </row>
    <row r="8" spans="1:5" ht="12.75">
      <c r="A8" s="2"/>
      <c r="B8" s="2"/>
      <c r="C8" s="2"/>
      <c r="D8" s="2" t="s">
        <v>261</v>
      </c>
      <c r="E8" s="2"/>
    </row>
    <row r="9" spans="1:7" ht="15" customHeight="1">
      <c r="A9" s="87" t="s">
        <v>0</v>
      </c>
      <c r="B9" s="87" t="s">
        <v>37</v>
      </c>
      <c r="C9" s="57"/>
      <c r="D9" s="83" t="s">
        <v>22</v>
      </c>
      <c r="E9" s="89"/>
      <c r="F9" s="89"/>
      <c r="G9" s="90"/>
    </row>
    <row r="10" spans="1:7" s="5" customFormat="1" ht="15.75">
      <c r="A10" s="88"/>
      <c r="B10" s="88"/>
      <c r="C10" s="56" t="s">
        <v>252</v>
      </c>
      <c r="D10" s="14" t="s">
        <v>20</v>
      </c>
      <c r="E10" s="14"/>
      <c r="F10" s="14" t="s">
        <v>1</v>
      </c>
      <c r="G10" s="15" t="s">
        <v>21</v>
      </c>
    </row>
    <row r="11" spans="1:7" s="5" customFormat="1" ht="12" customHeight="1">
      <c r="A11" s="66" t="s">
        <v>10</v>
      </c>
      <c r="B11" s="67"/>
      <c r="C11" s="67"/>
      <c r="D11" s="67"/>
      <c r="E11" s="67"/>
      <c r="F11" s="67"/>
      <c r="G11" s="68"/>
    </row>
    <row r="12" spans="1:7" s="5" customFormat="1" ht="12" customHeight="1">
      <c r="A12" s="6" t="s">
        <v>271</v>
      </c>
      <c r="B12" s="6" t="s">
        <v>19</v>
      </c>
      <c r="C12" s="65"/>
      <c r="D12" s="91">
        <v>102000</v>
      </c>
      <c r="E12" s="65"/>
      <c r="F12" s="20">
        <v>141</v>
      </c>
      <c r="G12" s="92">
        <f>F12/6</f>
        <v>23.5</v>
      </c>
    </row>
    <row r="13" spans="1:7" s="5" customFormat="1" ht="12.75">
      <c r="A13" s="6" t="s">
        <v>251</v>
      </c>
      <c r="B13" s="6" t="s">
        <v>19</v>
      </c>
      <c r="C13" s="6">
        <v>0.42</v>
      </c>
      <c r="D13" s="16">
        <v>84500</v>
      </c>
      <c r="E13" s="16">
        <v>11.75</v>
      </c>
      <c r="F13" s="30">
        <v>416.61</v>
      </c>
      <c r="G13" s="44">
        <f aca="true" t="shared" si="0" ref="G13:G18">F13/11.75</f>
        <v>35.45617021276596</v>
      </c>
    </row>
    <row r="14" spans="1:7" s="5" customFormat="1" ht="13.5" customHeight="1">
      <c r="A14" s="6" t="s">
        <v>105</v>
      </c>
      <c r="B14" s="6" t="s">
        <v>19</v>
      </c>
      <c r="C14" s="6">
        <v>0.64</v>
      </c>
      <c r="D14" s="16">
        <v>93500</v>
      </c>
      <c r="E14" s="16">
        <v>11.75</v>
      </c>
      <c r="F14" s="30">
        <f>D14/1000*11.75*0.64</f>
        <v>703.12</v>
      </c>
      <c r="G14" s="44">
        <f t="shared" si="0"/>
        <v>59.84</v>
      </c>
    </row>
    <row r="15" spans="1:7" s="5" customFormat="1" ht="13.5" customHeight="1">
      <c r="A15" s="6" t="s">
        <v>103</v>
      </c>
      <c r="B15" s="6" t="s">
        <v>19</v>
      </c>
      <c r="C15" s="6">
        <v>0.91</v>
      </c>
      <c r="D15" s="16">
        <v>101000</v>
      </c>
      <c r="E15" s="16">
        <v>11.75</v>
      </c>
      <c r="F15" s="30">
        <v>1080</v>
      </c>
      <c r="G15" s="44">
        <f>F15/11.75</f>
        <v>91.91489361702128</v>
      </c>
    </row>
    <row r="16" spans="1:7" s="5" customFormat="1" ht="13.5" customHeight="1">
      <c r="A16" s="6" t="s">
        <v>104</v>
      </c>
      <c r="B16" s="6" t="s">
        <v>19</v>
      </c>
      <c r="C16" s="6">
        <v>1.24</v>
      </c>
      <c r="D16" s="16">
        <v>68500</v>
      </c>
      <c r="E16" s="16">
        <v>11.75</v>
      </c>
      <c r="F16" s="30">
        <v>998.1</v>
      </c>
      <c r="G16" s="44">
        <f t="shared" si="0"/>
        <v>84.94468085106384</v>
      </c>
    </row>
    <row r="17" spans="1:7" s="5" customFormat="1" ht="13.5" customHeight="1">
      <c r="A17" s="6" t="s">
        <v>106</v>
      </c>
      <c r="B17" s="6" t="s">
        <v>19</v>
      </c>
      <c r="C17" s="6">
        <v>1.6</v>
      </c>
      <c r="D17" s="16">
        <v>66500</v>
      </c>
      <c r="E17" s="16">
        <v>11.75</v>
      </c>
      <c r="F17" s="30">
        <f>D17/1000*11.75*1.6</f>
        <v>1250.2</v>
      </c>
      <c r="G17" s="44">
        <f t="shared" si="0"/>
        <v>106.4</v>
      </c>
    </row>
    <row r="18" spans="1:7" s="5" customFormat="1" ht="13.5" customHeight="1">
      <c r="A18" s="6" t="s">
        <v>150</v>
      </c>
      <c r="B18" s="6" t="s">
        <v>19</v>
      </c>
      <c r="C18" s="58">
        <v>2</v>
      </c>
      <c r="D18" s="45">
        <v>67500</v>
      </c>
      <c r="E18" s="16">
        <v>11.75</v>
      </c>
      <c r="F18" s="30">
        <f>D18/1000*11.75*2</f>
        <v>1586.25</v>
      </c>
      <c r="G18" s="44">
        <f t="shared" si="0"/>
        <v>135</v>
      </c>
    </row>
    <row r="19" spans="1:7" s="5" customFormat="1" ht="14.25" customHeight="1">
      <c r="A19" s="66" t="s">
        <v>25</v>
      </c>
      <c r="B19" s="67"/>
      <c r="C19" s="67"/>
      <c r="D19" s="67"/>
      <c r="E19" s="67"/>
      <c r="F19" s="67"/>
      <c r="G19" s="68"/>
    </row>
    <row r="20" spans="1:8" s="5" customFormat="1" ht="12.75">
      <c r="A20" s="6" t="s">
        <v>23</v>
      </c>
      <c r="B20" s="6" t="s">
        <v>28</v>
      </c>
      <c r="C20" s="6">
        <v>0.3</v>
      </c>
      <c r="D20" s="16">
        <v>77800</v>
      </c>
      <c r="E20" s="16"/>
      <c r="F20" s="16"/>
      <c r="G20" s="22">
        <f>D20/1000*0.3</f>
        <v>23.34</v>
      </c>
      <c r="H20" s="64"/>
    </row>
    <row r="21" spans="1:7" s="5" customFormat="1" ht="12.75" customHeight="1">
      <c r="A21" s="6" t="s">
        <v>24</v>
      </c>
      <c r="B21" s="6" t="s">
        <v>28</v>
      </c>
      <c r="C21" s="6">
        <v>0.42</v>
      </c>
      <c r="D21" s="16">
        <v>78000</v>
      </c>
      <c r="E21" s="16"/>
      <c r="F21" s="16"/>
      <c r="G21" s="22">
        <f>D21/1000*0.42</f>
        <v>32.76</v>
      </c>
    </row>
    <row r="22" spans="1:7" s="5" customFormat="1" ht="0.75" customHeight="1" hidden="1">
      <c r="A22" s="75"/>
      <c r="B22" s="76"/>
      <c r="C22" s="76"/>
      <c r="D22" s="76"/>
      <c r="E22" s="76"/>
      <c r="F22" s="76"/>
      <c r="G22" s="77"/>
    </row>
    <row r="23" spans="1:7" s="5" customFormat="1" ht="13.5" customHeight="1" hidden="1">
      <c r="A23" s="6"/>
      <c r="B23" s="6"/>
      <c r="C23" s="6"/>
      <c r="D23" s="16"/>
      <c r="E23" s="16"/>
      <c r="F23" s="30"/>
      <c r="G23" s="17"/>
    </row>
    <row r="24" spans="1:7" s="5" customFormat="1" ht="13.5" customHeight="1" hidden="1">
      <c r="A24" s="6"/>
      <c r="B24" s="6"/>
      <c r="C24" s="6"/>
      <c r="D24" s="16"/>
      <c r="E24" s="16"/>
      <c r="F24" s="30"/>
      <c r="G24" s="17"/>
    </row>
    <row r="25" spans="1:7" s="5" customFormat="1" ht="13.5" customHeight="1">
      <c r="A25" s="66" t="s">
        <v>26</v>
      </c>
      <c r="B25" s="67"/>
      <c r="C25" s="67"/>
      <c r="D25" s="67"/>
      <c r="E25" s="67"/>
      <c r="F25" s="67"/>
      <c r="G25" s="68"/>
    </row>
    <row r="26" spans="1:7" s="5" customFormat="1" ht="12.75" hidden="1">
      <c r="A26" s="6" t="s">
        <v>92</v>
      </c>
      <c r="B26" s="6" t="s">
        <v>3</v>
      </c>
      <c r="C26" s="6">
        <v>0.9</v>
      </c>
      <c r="D26" s="16">
        <v>100900</v>
      </c>
      <c r="E26" s="16">
        <v>6</v>
      </c>
      <c r="F26" s="30">
        <f>G26*E26</f>
        <v>544.86</v>
      </c>
      <c r="G26" s="22">
        <f>C26*D26/1000</f>
        <v>90.81</v>
      </c>
    </row>
    <row r="27" spans="1:7" s="5" customFormat="1" ht="12.75">
      <c r="A27" s="6" t="s">
        <v>258</v>
      </c>
      <c r="B27" s="6" t="s">
        <v>3</v>
      </c>
      <c r="C27" s="6"/>
      <c r="D27" s="16">
        <v>85500</v>
      </c>
      <c r="E27" s="16"/>
      <c r="F27" s="30">
        <v>461.71</v>
      </c>
      <c r="G27" s="22">
        <v>76.95</v>
      </c>
    </row>
    <row r="28" spans="1:7" s="5" customFormat="1" ht="13.5" customHeight="1">
      <c r="A28" s="6" t="s">
        <v>50</v>
      </c>
      <c r="B28" s="6" t="s">
        <v>3</v>
      </c>
      <c r="C28" s="6">
        <v>1.2</v>
      </c>
      <c r="D28" s="16">
        <v>89000</v>
      </c>
      <c r="E28" s="16">
        <v>6</v>
      </c>
      <c r="F28" s="30">
        <v>640.83</v>
      </c>
      <c r="G28" s="22">
        <v>106.8</v>
      </c>
    </row>
    <row r="29" spans="1:7" s="5" customFormat="1" ht="14.25">
      <c r="A29" s="66" t="s">
        <v>27</v>
      </c>
      <c r="B29" s="67"/>
      <c r="C29" s="67"/>
      <c r="D29" s="67"/>
      <c r="E29" s="67"/>
      <c r="F29" s="67"/>
      <c r="G29" s="68"/>
    </row>
    <row r="30" spans="1:7" s="5" customFormat="1" ht="14.25" customHeight="1" hidden="1">
      <c r="A30" s="6" t="s">
        <v>120</v>
      </c>
      <c r="B30" s="6" t="s">
        <v>28</v>
      </c>
      <c r="C30" s="6"/>
      <c r="D30" s="20">
        <v>49500</v>
      </c>
      <c r="E30" s="20"/>
      <c r="F30" s="21">
        <v>89.1</v>
      </c>
      <c r="G30" s="20">
        <v>14.85</v>
      </c>
    </row>
    <row r="31" spans="1:7" s="5" customFormat="1" ht="12.75">
      <c r="A31" s="6" t="s">
        <v>57</v>
      </c>
      <c r="B31" s="6" t="s">
        <v>28</v>
      </c>
      <c r="C31" s="6">
        <v>0.42</v>
      </c>
      <c r="D31" s="16">
        <v>88270</v>
      </c>
      <c r="E31" s="16">
        <v>6</v>
      </c>
      <c r="F31" s="30">
        <v>222.44</v>
      </c>
      <c r="G31" s="22">
        <v>37.07</v>
      </c>
    </row>
    <row r="32" spans="1:7" s="5" customFormat="1" ht="12.75">
      <c r="A32" s="6" t="s">
        <v>178</v>
      </c>
      <c r="B32" s="6" t="s">
        <v>28</v>
      </c>
      <c r="C32" s="6">
        <v>0.63</v>
      </c>
      <c r="D32" s="16">
        <v>78100</v>
      </c>
      <c r="E32" s="16">
        <v>11.75</v>
      </c>
      <c r="F32" s="30">
        <f>D32/1000*11.75*0.63</f>
        <v>578.1352499999999</v>
      </c>
      <c r="G32" s="22">
        <f>F32/11.75</f>
        <v>49.202999999999996</v>
      </c>
    </row>
    <row r="33" spans="1:7" s="5" customFormat="1" ht="13.5" customHeight="1">
      <c r="A33" s="6" t="s">
        <v>221</v>
      </c>
      <c r="B33" s="6" t="s">
        <v>28</v>
      </c>
      <c r="C33" s="6">
        <v>0.96</v>
      </c>
      <c r="D33" s="16">
        <v>78000</v>
      </c>
      <c r="E33" s="16">
        <v>11.75</v>
      </c>
      <c r="F33" s="30">
        <f>D33/1000*0.96*11.75</f>
        <v>879.8399999999999</v>
      </c>
      <c r="G33" s="22">
        <f>F33/11.75</f>
        <v>74.88</v>
      </c>
    </row>
    <row r="34" spans="1:7" s="5" customFormat="1" ht="13.5" customHeight="1" hidden="1">
      <c r="A34" s="6" t="s">
        <v>161</v>
      </c>
      <c r="B34" s="6" t="s">
        <v>28</v>
      </c>
      <c r="C34" s="6"/>
      <c r="D34" s="16">
        <v>42850</v>
      </c>
      <c r="E34" s="16">
        <v>11.75</v>
      </c>
      <c r="F34" s="30">
        <v>231.39</v>
      </c>
      <c r="G34" s="22">
        <f>C34*D34/1000</f>
        <v>0</v>
      </c>
    </row>
    <row r="35" spans="1:7" s="5" customFormat="1" ht="13.5" customHeight="1">
      <c r="A35" s="6" t="s">
        <v>108</v>
      </c>
      <c r="B35" s="6" t="s">
        <v>28</v>
      </c>
      <c r="C35" s="6">
        <v>1.25</v>
      </c>
      <c r="D35" s="16">
        <v>78100</v>
      </c>
      <c r="E35" s="16">
        <v>11.75</v>
      </c>
      <c r="F35" s="30">
        <f>D35/1000*11.75*1.25</f>
        <v>1147.09375</v>
      </c>
      <c r="G35" s="22">
        <f>F35/11.75</f>
        <v>97.625</v>
      </c>
    </row>
    <row r="36" spans="1:7" s="5" customFormat="1" ht="13.5" customHeight="1">
      <c r="A36" s="6" t="s">
        <v>109</v>
      </c>
      <c r="B36" s="6" t="s">
        <v>28</v>
      </c>
      <c r="C36" s="6">
        <v>1.63</v>
      </c>
      <c r="D36" s="16">
        <v>78100</v>
      </c>
      <c r="E36" s="16">
        <v>11.75</v>
      </c>
      <c r="F36" s="30">
        <v>1495.88</v>
      </c>
      <c r="G36" s="22">
        <f>F36/11.75</f>
        <v>127.30893617021277</v>
      </c>
    </row>
    <row r="37" spans="1:7" s="5" customFormat="1" ht="13.5" customHeight="1">
      <c r="A37" s="6" t="s">
        <v>110</v>
      </c>
      <c r="B37" s="6" t="s">
        <v>28</v>
      </c>
      <c r="C37" s="6">
        <v>2.1</v>
      </c>
      <c r="D37" s="16">
        <v>94000</v>
      </c>
      <c r="E37" s="16">
        <v>11.75</v>
      </c>
      <c r="F37" s="30">
        <v>2319.26</v>
      </c>
      <c r="G37" s="22">
        <f>F37/11.75</f>
        <v>197.38382978723405</v>
      </c>
    </row>
    <row r="38" spans="1:7" s="5" customFormat="1" ht="13.5" customHeight="1">
      <c r="A38" s="6" t="s">
        <v>111</v>
      </c>
      <c r="B38" s="6" t="s">
        <v>28</v>
      </c>
      <c r="C38" s="6">
        <v>2.5</v>
      </c>
      <c r="D38" s="16">
        <v>96500</v>
      </c>
      <c r="E38" s="16">
        <v>11.75</v>
      </c>
      <c r="F38" s="30">
        <v>2834.9</v>
      </c>
      <c r="G38" s="22">
        <f>F38/11.75</f>
        <v>241.26808510638298</v>
      </c>
    </row>
    <row r="39" spans="1:7" s="5" customFormat="1" ht="13.5" customHeight="1">
      <c r="A39" s="6" t="s">
        <v>112</v>
      </c>
      <c r="B39" s="6" t="s">
        <v>28</v>
      </c>
      <c r="C39" s="6">
        <v>3</v>
      </c>
      <c r="D39" s="16">
        <v>95060</v>
      </c>
      <c r="E39" s="16">
        <v>11.75</v>
      </c>
      <c r="F39" s="30">
        <v>3350.72</v>
      </c>
      <c r="G39" s="22">
        <f>F39/11.75</f>
        <v>285.1676595744681</v>
      </c>
    </row>
    <row r="40" spans="1:7" s="5" customFormat="1" ht="13.5" customHeight="1">
      <c r="A40" s="66" t="s">
        <v>29</v>
      </c>
      <c r="B40" s="67"/>
      <c r="C40" s="67"/>
      <c r="D40" s="67"/>
      <c r="E40" s="67"/>
      <c r="F40" s="67"/>
      <c r="G40" s="68"/>
    </row>
    <row r="41" spans="1:7" s="5" customFormat="1" ht="12.75" hidden="1">
      <c r="A41" s="7" t="s">
        <v>194</v>
      </c>
      <c r="B41" s="3" t="s">
        <v>68</v>
      </c>
      <c r="C41" s="3"/>
      <c r="D41" s="20">
        <v>59000</v>
      </c>
      <c r="E41" s="20"/>
      <c r="F41" s="21">
        <v>2277.4</v>
      </c>
      <c r="G41" s="20">
        <v>728.77</v>
      </c>
    </row>
    <row r="42" spans="1:7" s="5" customFormat="1" ht="12.75" hidden="1">
      <c r="A42" s="7" t="s">
        <v>194</v>
      </c>
      <c r="B42" s="6" t="s">
        <v>68</v>
      </c>
      <c r="C42" s="6"/>
      <c r="D42" s="18">
        <v>57500</v>
      </c>
      <c r="E42" s="18"/>
      <c r="F42" s="19">
        <v>2219.5</v>
      </c>
      <c r="G42" s="22">
        <v>710.24</v>
      </c>
    </row>
    <row r="43" spans="1:7" s="5" customFormat="1" ht="13.5" customHeight="1">
      <c r="A43" s="7" t="s">
        <v>195</v>
      </c>
      <c r="B43" s="6" t="s">
        <v>68</v>
      </c>
      <c r="C43" s="6">
        <v>62</v>
      </c>
      <c r="D43" s="18">
        <v>104000</v>
      </c>
      <c r="E43" s="18"/>
      <c r="F43" s="19">
        <f>D43*C43/1000</f>
        <v>6448</v>
      </c>
      <c r="G43" s="22">
        <f>F43/3.125</f>
        <v>2063.36</v>
      </c>
    </row>
    <row r="44" spans="1:7" s="5" customFormat="1" ht="14.25" customHeight="1">
      <c r="A44" s="66" t="s">
        <v>30</v>
      </c>
      <c r="B44" s="67"/>
      <c r="C44" s="67"/>
      <c r="D44" s="67"/>
      <c r="E44" s="67"/>
      <c r="F44" s="67"/>
      <c r="G44" s="68"/>
    </row>
    <row r="45" spans="1:7" s="5" customFormat="1" ht="12.75" hidden="1">
      <c r="A45" s="7" t="s">
        <v>214</v>
      </c>
      <c r="B45" s="6" t="s">
        <v>28</v>
      </c>
      <c r="C45" s="6">
        <v>39</v>
      </c>
      <c r="D45" s="18">
        <v>77900</v>
      </c>
      <c r="E45" s="18"/>
      <c r="F45" s="19">
        <f>D45*C45/1000</f>
        <v>3038.1</v>
      </c>
      <c r="G45" s="22">
        <f>F45/3.125</f>
        <v>972.192</v>
      </c>
    </row>
    <row r="46" spans="1:7" s="5" customFormat="1" ht="12.75">
      <c r="A46" s="7" t="s">
        <v>190</v>
      </c>
      <c r="B46" s="6" t="s">
        <v>28</v>
      </c>
      <c r="C46" s="6">
        <v>52.84</v>
      </c>
      <c r="D46" s="18">
        <v>81300</v>
      </c>
      <c r="E46" s="18"/>
      <c r="F46" s="19">
        <v>4297.04</v>
      </c>
      <c r="G46" s="22">
        <f>F46/3.125</f>
        <v>1375.0528</v>
      </c>
    </row>
    <row r="47" spans="1:7" s="5" customFormat="1" ht="12.75" hidden="1">
      <c r="A47" s="7" t="s">
        <v>206</v>
      </c>
      <c r="B47" s="6" t="s">
        <v>28</v>
      </c>
      <c r="C47" s="6"/>
      <c r="D47" s="18">
        <v>55500</v>
      </c>
      <c r="E47" s="18"/>
      <c r="F47" s="19">
        <v>1881.45</v>
      </c>
      <c r="G47" s="22">
        <f>F47/3.125</f>
        <v>602.064</v>
      </c>
    </row>
    <row r="48" spans="1:7" s="5" customFormat="1" ht="12.75">
      <c r="A48" s="7" t="s">
        <v>242</v>
      </c>
      <c r="B48" s="6" t="s">
        <v>28</v>
      </c>
      <c r="C48" s="6">
        <v>34.2</v>
      </c>
      <c r="D48" s="18">
        <v>89500</v>
      </c>
      <c r="E48" s="18"/>
      <c r="F48" s="19">
        <v>3061.92</v>
      </c>
      <c r="G48" s="22">
        <f>F48/2.1</f>
        <v>1458.057142857143</v>
      </c>
    </row>
    <row r="49" spans="1:7" s="5" customFormat="1" ht="13.5" customHeight="1">
      <c r="A49" s="7" t="s">
        <v>247</v>
      </c>
      <c r="B49" s="6" t="s">
        <v>28</v>
      </c>
      <c r="C49" s="6">
        <v>77.3</v>
      </c>
      <c r="D49" s="18">
        <v>87000</v>
      </c>
      <c r="E49" s="18"/>
      <c r="F49" s="19">
        <v>6728.53</v>
      </c>
      <c r="G49" s="22">
        <f>F49/3.125</f>
        <v>2153.1295999999998</v>
      </c>
    </row>
    <row r="50" spans="1:7" s="5" customFormat="1" ht="14.25" customHeight="1">
      <c r="A50" s="7" t="s">
        <v>86</v>
      </c>
      <c r="B50" s="6" t="s">
        <v>28</v>
      </c>
      <c r="C50" s="6">
        <v>292</v>
      </c>
      <c r="D50" s="18">
        <v>87000</v>
      </c>
      <c r="E50" s="18"/>
      <c r="F50" s="19">
        <v>25438.59</v>
      </c>
      <c r="G50" s="22">
        <f>F50/9</f>
        <v>2826.51</v>
      </c>
    </row>
    <row r="51" spans="1:7" s="5" customFormat="1" ht="12" customHeight="1">
      <c r="A51" s="7" t="s">
        <v>78</v>
      </c>
      <c r="B51" s="6" t="s">
        <v>28</v>
      </c>
      <c r="C51" s="6">
        <v>354</v>
      </c>
      <c r="D51" s="18">
        <v>123000</v>
      </c>
      <c r="E51" s="18"/>
      <c r="F51" s="19">
        <v>43617.02</v>
      </c>
      <c r="G51" s="22">
        <f>F51/9</f>
        <v>4846.335555555555</v>
      </c>
    </row>
    <row r="52" spans="1:7" ht="12" customHeight="1">
      <c r="A52" s="7" t="s">
        <v>35</v>
      </c>
      <c r="B52" s="6" t="s">
        <v>28</v>
      </c>
      <c r="C52" s="6">
        <v>435</v>
      </c>
      <c r="D52" s="18">
        <v>113100</v>
      </c>
      <c r="E52" s="18"/>
      <c r="F52" s="19">
        <v>49388.64</v>
      </c>
      <c r="G52" s="22">
        <f>F52/9</f>
        <v>5487.626666666667</v>
      </c>
    </row>
    <row r="53" spans="1:7" ht="13.5" customHeight="1" hidden="1">
      <c r="A53" s="7" t="s">
        <v>56</v>
      </c>
      <c r="B53" s="6" t="s">
        <v>28</v>
      </c>
      <c r="C53" s="6">
        <v>570</v>
      </c>
      <c r="D53" s="20">
        <v>92000</v>
      </c>
      <c r="E53" s="20"/>
      <c r="F53" s="21">
        <f>D53*C53/1000</f>
        <v>52440</v>
      </c>
      <c r="G53" s="22">
        <f>F53/9</f>
        <v>5826.666666666667</v>
      </c>
    </row>
    <row r="54" spans="1:7" ht="15.75" customHeight="1">
      <c r="A54" s="7" t="s">
        <v>147</v>
      </c>
      <c r="B54" s="6" t="s">
        <v>28</v>
      </c>
      <c r="C54" s="6">
        <v>716</v>
      </c>
      <c r="D54" s="20">
        <v>87000</v>
      </c>
      <c r="E54" s="20"/>
      <c r="F54" s="21">
        <v>62589.92</v>
      </c>
      <c r="G54" s="22">
        <f>F54/9</f>
        <v>6954.435555555556</v>
      </c>
    </row>
    <row r="55" spans="1:7" ht="12.75" customHeight="1" hidden="1">
      <c r="A55" s="7" t="s">
        <v>33</v>
      </c>
      <c r="B55" s="6" t="s">
        <v>28</v>
      </c>
      <c r="C55" s="6"/>
      <c r="D55" s="20"/>
      <c r="E55" s="20"/>
      <c r="F55" s="21"/>
      <c r="G55" s="23"/>
    </row>
    <row r="56" spans="1:7" ht="0" customHeight="1" hidden="1">
      <c r="A56" s="7" t="s">
        <v>34</v>
      </c>
      <c r="B56" s="6" t="s">
        <v>28</v>
      </c>
      <c r="C56" s="6"/>
      <c r="D56" s="20"/>
      <c r="E56" s="20"/>
      <c r="F56" s="21"/>
      <c r="G56" s="23"/>
    </row>
    <row r="57" spans="1:7" ht="12.75" customHeight="1" hidden="1">
      <c r="A57" s="69" t="s">
        <v>29</v>
      </c>
      <c r="B57" s="70"/>
      <c r="C57" s="70"/>
      <c r="D57" s="70"/>
      <c r="E57" s="70"/>
      <c r="F57" s="70"/>
      <c r="G57" s="71"/>
    </row>
    <row r="58" spans="1:7" ht="12.75" customHeight="1" hidden="1">
      <c r="A58" s="7" t="s">
        <v>4</v>
      </c>
      <c r="B58" s="3" t="s">
        <v>5</v>
      </c>
      <c r="C58" s="3"/>
      <c r="D58" s="4"/>
      <c r="E58" s="4"/>
      <c r="F58" s="4"/>
      <c r="G58" s="8"/>
    </row>
    <row r="59" spans="1:7" ht="12.75" customHeight="1" hidden="1">
      <c r="A59" s="7"/>
      <c r="B59" s="3"/>
      <c r="C59" s="3"/>
      <c r="D59" s="4"/>
      <c r="E59" s="4"/>
      <c r="F59" s="4"/>
      <c r="G59" s="8"/>
    </row>
    <row r="60" spans="1:7" ht="0.75" customHeight="1" hidden="1">
      <c r="A60" s="7"/>
      <c r="B60" s="3"/>
      <c r="C60" s="3"/>
      <c r="D60" s="4"/>
      <c r="E60" s="4"/>
      <c r="F60" s="4"/>
      <c r="G60" s="8"/>
    </row>
    <row r="61" spans="1:7" ht="15" customHeight="1">
      <c r="A61" s="7" t="s">
        <v>116</v>
      </c>
      <c r="B61" s="6" t="s">
        <v>28</v>
      </c>
      <c r="C61" s="6">
        <v>860</v>
      </c>
      <c r="D61" s="20">
        <v>128000</v>
      </c>
      <c r="E61" s="20"/>
      <c r="F61" s="21">
        <v>110344.82</v>
      </c>
      <c r="G61" s="39">
        <f>F61/9</f>
        <v>12260.535555555556</v>
      </c>
    </row>
    <row r="62" spans="1:7" ht="15.75" customHeight="1">
      <c r="A62" s="7" t="s">
        <v>87</v>
      </c>
      <c r="B62" s="6" t="s">
        <v>28</v>
      </c>
      <c r="C62" s="6">
        <v>1137</v>
      </c>
      <c r="D62" s="27">
        <v>128000</v>
      </c>
      <c r="E62" s="27"/>
      <c r="F62" s="21">
        <v>145536</v>
      </c>
      <c r="G62" s="39">
        <f>F62/9</f>
        <v>16170.666666666666</v>
      </c>
    </row>
    <row r="63" spans="1:7" ht="15.75" customHeight="1">
      <c r="A63" s="7" t="s">
        <v>176</v>
      </c>
      <c r="B63" s="6" t="s">
        <v>28</v>
      </c>
      <c r="C63" s="6">
        <v>1428</v>
      </c>
      <c r="D63" s="20">
        <v>127000</v>
      </c>
      <c r="E63" s="20"/>
      <c r="F63" s="21">
        <v>181356</v>
      </c>
      <c r="G63" s="23">
        <f>F63/9</f>
        <v>20150.666666666668</v>
      </c>
    </row>
    <row r="64" spans="1:7" ht="15.75" customHeight="1" hidden="1">
      <c r="A64" s="7" t="s">
        <v>223</v>
      </c>
      <c r="B64" s="6" t="s">
        <v>28</v>
      </c>
      <c r="C64" s="6"/>
      <c r="D64" s="20">
        <v>53750</v>
      </c>
      <c r="E64" s="20"/>
      <c r="F64" s="21">
        <v>95943.75</v>
      </c>
      <c r="G64" s="23">
        <v>10660.42</v>
      </c>
    </row>
    <row r="65" spans="1:7" ht="15.75" customHeight="1">
      <c r="A65" s="7" t="s">
        <v>222</v>
      </c>
      <c r="B65" s="6" t="s">
        <v>28</v>
      </c>
      <c r="C65" s="6">
        <v>2854.9428</v>
      </c>
      <c r="D65" s="20">
        <v>128000</v>
      </c>
      <c r="E65" s="20"/>
      <c r="F65" s="21">
        <v>365440</v>
      </c>
      <c r="G65" s="23">
        <f>F65/9</f>
        <v>40604.444444444445</v>
      </c>
    </row>
    <row r="66" spans="1:7" ht="12.75" customHeight="1">
      <c r="A66" s="80" t="s">
        <v>117</v>
      </c>
      <c r="B66" s="81"/>
      <c r="C66" s="81"/>
      <c r="D66" s="81"/>
      <c r="E66" s="81"/>
      <c r="F66" s="81"/>
      <c r="G66" s="82"/>
    </row>
    <row r="67" spans="1:7" ht="12.75" customHeight="1">
      <c r="A67" s="7" t="s">
        <v>135</v>
      </c>
      <c r="B67" s="6" t="s">
        <v>136</v>
      </c>
      <c r="C67" s="6"/>
      <c r="D67" s="20"/>
      <c r="E67" s="20"/>
      <c r="F67" s="21">
        <v>1730</v>
      </c>
      <c r="G67" s="23">
        <v>438.4</v>
      </c>
    </row>
    <row r="68" spans="1:7" ht="12.75" customHeight="1">
      <c r="A68" s="7" t="s">
        <v>137</v>
      </c>
      <c r="B68" s="6" t="s">
        <v>136</v>
      </c>
      <c r="C68" s="6"/>
      <c r="D68" s="20"/>
      <c r="E68" s="20"/>
      <c r="F68" s="21">
        <v>1400</v>
      </c>
      <c r="G68" s="23">
        <v>560</v>
      </c>
    </row>
    <row r="69" spans="1:7" ht="12.75" customHeight="1" hidden="1">
      <c r="A69" s="7" t="s">
        <v>138</v>
      </c>
      <c r="B69" s="6" t="s">
        <v>136</v>
      </c>
      <c r="C69" s="6"/>
      <c r="D69" s="20"/>
      <c r="E69" s="20"/>
      <c r="F69" s="21">
        <v>2000</v>
      </c>
      <c r="G69" s="23">
        <v>640</v>
      </c>
    </row>
    <row r="70" spans="1:7" ht="12.75" customHeight="1">
      <c r="A70" s="7" t="s">
        <v>139</v>
      </c>
      <c r="B70" s="6" t="s">
        <v>136</v>
      </c>
      <c r="C70" s="6"/>
      <c r="D70" s="20"/>
      <c r="E70" s="20"/>
      <c r="F70" s="21">
        <v>2100</v>
      </c>
      <c r="G70" s="23">
        <v>840</v>
      </c>
    </row>
    <row r="71" spans="1:7" ht="15.75" customHeight="1">
      <c r="A71" s="72" t="s">
        <v>124</v>
      </c>
      <c r="B71" s="73"/>
      <c r="C71" s="73"/>
      <c r="D71" s="73"/>
      <c r="E71" s="73"/>
      <c r="F71" s="73"/>
      <c r="G71" s="74"/>
    </row>
    <row r="72" spans="1:7" ht="12.75" customHeight="1" hidden="1">
      <c r="A72" s="51" t="s">
        <v>172</v>
      </c>
      <c r="B72" s="49"/>
      <c r="C72" s="49"/>
      <c r="D72" s="49"/>
      <c r="E72" s="49"/>
      <c r="F72" s="46">
        <v>2250</v>
      </c>
      <c r="G72" s="50"/>
    </row>
    <row r="73" spans="1:7" ht="12.75" customHeight="1" hidden="1">
      <c r="A73" s="51" t="s">
        <v>173</v>
      </c>
      <c r="B73" s="49"/>
      <c r="C73" s="49"/>
      <c r="D73" s="49"/>
      <c r="E73" s="49"/>
      <c r="F73" s="46">
        <v>605</v>
      </c>
      <c r="G73" s="50"/>
    </row>
    <row r="74" spans="1:7" ht="12.75" customHeight="1" hidden="1">
      <c r="A74" s="51" t="s">
        <v>162</v>
      </c>
      <c r="B74" s="49"/>
      <c r="C74" s="49"/>
      <c r="D74" s="49"/>
      <c r="E74" s="49"/>
      <c r="F74" s="46">
        <v>2250</v>
      </c>
      <c r="G74" s="50"/>
    </row>
    <row r="75" spans="1:7" ht="12.75" customHeight="1" hidden="1">
      <c r="A75" s="51" t="s">
        <v>163</v>
      </c>
      <c r="B75" s="49"/>
      <c r="C75" s="49"/>
      <c r="D75" s="49"/>
      <c r="E75" s="49"/>
      <c r="F75" s="46">
        <v>2250</v>
      </c>
      <c r="G75" s="50"/>
    </row>
    <row r="76" spans="1:7" ht="12.75" customHeight="1">
      <c r="A76" s="7" t="s">
        <v>164</v>
      </c>
      <c r="B76" s="49"/>
      <c r="C76" s="49"/>
      <c r="D76" s="49"/>
      <c r="E76" s="49"/>
      <c r="F76" s="46">
        <v>1500</v>
      </c>
      <c r="G76" s="60">
        <v>643.77</v>
      </c>
    </row>
    <row r="77" spans="1:7" ht="12.75" customHeight="1">
      <c r="A77" s="7" t="s">
        <v>171</v>
      </c>
      <c r="B77" s="49"/>
      <c r="C77" s="49"/>
      <c r="D77" s="49"/>
      <c r="E77" s="49"/>
      <c r="F77" s="46">
        <v>1870</v>
      </c>
      <c r="G77" s="60">
        <v>535.05</v>
      </c>
    </row>
    <row r="78" spans="1:7" ht="12.75" customHeight="1">
      <c r="A78" s="7" t="s">
        <v>125</v>
      </c>
      <c r="B78" s="6"/>
      <c r="C78" s="6"/>
      <c r="D78" s="20"/>
      <c r="E78" s="20"/>
      <c r="F78" s="21">
        <v>4400</v>
      </c>
      <c r="G78" s="23">
        <v>629.47</v>
      </c>
    </row>
    <row r="79" spans="1:7" ht="16.5" customHeight="1">
      <c r="A79" s="66" t="s">
        <v>31</v>
      </c>
      <c r="B79" s="67"/>
      <c r="C79" s="67"/>
      <c r="D79" s="67"/>
      <c r="E79" s="67"/>
      <c r="F79" s="67"/>
      <c r="G79" s="68"/>
    </row>
    <row r="80" spans="1:7" ht="13.5" customHeight="1">
      <c r="A80" s="3" t="s">
        <v>234</v>
      </c>
      <c r="B80" s="3" t="s">
        <v>6</v>
      </c>
      <c r="C80" s="3">
        <v>310</v>
      </c>
      <c r="D80" s="20">
        <v>90000</v>
      </c>
      <c r="E80" s="20"/>
      <c r="F80" s="21">
        <v>27950.31</v>
      </c>
      <c r="G80" s="23">
        <f>F80/9</f>
        <v>3105.59</v>
      </c>
    </row>
    <row r="81" spans="1:7" ht="13.5" customHeight="1" hidden="1">
      <c r="A81" s="3" t="s">
        <v>148</v>
      </c>
      <c r="B81" s="3" t="s">
        <v>6</v>
      </c>
      <c r="C81" s="3">
        <v>365</v>
      </c>
      <c r="D81" s="20">
        <v>85900</v>
      </c>
      <c r="E81" s="20"/>
      <c r="F81" s="21">
        <f>D81*C81/1000</f>
        <v>31353.5</v>
      </c>
      <c r="G81" s="23">
        <f>F81/9</f>
        <v>3483.722222222222</v>
      </c>
    </row>
    <row r="82" spans="1:7" ht="13.5" customHeight="1" hidden="1">
      <c r="A82" s="3" t="s">
        <v>88</v>
      </c>
      <c r="B82" s="3" t="s">
        <v>6</v>
      </c>
      <c r="C82" s="3"/>
      <c r="D82" s="20">
        <v>43500</v>
      </c>
      <c r="E82" s="20"/>
      <c r="F82" s="21">
        <v>8874</v>
      </c>
      <c r="G82" s="23">
        <v>2016.82</v>
      </c>
    </row>
    <row r="83" spans="1:7" ht="14.25" customHeight="1">
      <c r="A83" s="66" t="s">
        <v>32</v>
      </c>
      <c r="B83" s="67"/>
      <c r="C83" s="67"/>
      <c r="D83" s="67"/>
      <c r="E83" s="67"/>
      <c r="F83" s="67"/>
      <c r="G83" s="68"/>
    </row>
    <row r="84" spans="1:7" ht="13.5" customHeight="1" hidden="1">
      <c r="A84" s="3" t="s">
        <v>79</v>
      </c>
      <c r="B84" s="3" t="s">
        <v>3</v>
      </c>
      <c r="C84" s="3"/>
      <c r="D84" s="20">
        <v>45000</v>
      </c>
      <c r="E84" s="20"/>
      <c r="F84" s="21">
        <v>216</v>
      </c>
      <c r="G84" s="23">
        <v>36</v>
      </c>
    </row>
    <row r="85" spans="1:7" ht="13.5" customHeight="1" hidden="1">
      <c r="A85" s="3" t="s">
        <v>169</v>
      </c>
      <c r="B85" s="3" t="s">
        <v>3</v>
      </c>
      <c r="C85" s="3"/>
      <c r="D85" s="20">
        <v>52900</v>
      </c>
      <c r="E85" s="20"/>
      <c r="F85" s="21">
        <v>126.96</v>
      </c>
      <c r="G85" s="23">
        <v>42.32</v>
      </c>
    </row>
    <row r="86" spans="1:7" ht="13.5" customHeight="1" hidden="1">
      <c r="A86" s="3" t="s">
        <v>79</v>
      </c>
      <c r="B86" s="3" t="s">
        <v>3</v>
      </c>
      <c r="C86" s="3"/>
      <c r="D86" s="20">
        <v>60400</v>
      </c>
      <c r="E86" s="20"/>
      <c r="F86" s="21">
        <v>289.92</v>
      </c>
      <c r="G86" s="23">
        <v>48.32</v>
      </c>
    </row>
    <row r="87" spans="1:7" ht="13.5" customHeight="1">
      <c r="A87" s="3" t="s">
        <v>240</v>
      </c>
      <c r="B87" s="3" t="s">
        <v>3</v>
      </c>
      <c r="C87" s="3">
        <v>1.3</v>
      </c>
      <c r="D87" s="20">
        <v>92500</v>
      </c>
      <c r="E87" s="20">
        <v>6</v>
      </c>
      <c r="F87" s="21">
        <v>721.52</v>
      </c>
      <c r="G87" s="23">
        <f>F87/6</f>
        <v>120.25333333333333</v>
      </c>
    </row>
    <row r="88" spans="1:7" ht="13.5" customHeight="1">
      <c r="A88" s="3" t="s">
        <v>241</v>
      </c>
      <c r="B88" s="3" t="s">
        <v>152</v>
      </c>
      <c r="C88" s="3">
        <v>2.04</v>
      </c>
      <c r="D88" s="20">
        <v>104500</v>
      </c>
      <c r="E88" s="20">
        <v>6</v>
      </c>
      <c r="F88" s="21">
        <v>1279.21</v>
      </c>
      <c r="G88" s="23">
        <f>F88/6</f>
        <v>213.20166666666668</v>
      </c>
    </row>
    <row r="89" spans="1:7" ht="13.5" customHeight="1">
      <c r="A89" s="66" t="s">
        <v>63</v>
      </c>
      <c r="B89" s="67"/>
      <c r="C89" s="67"/>
      <c r="D89" s="67"/>
      <c r="E89" s="67"/>
      <c r="F89" s="67"/>
      <c r="G89" s="68"/>
    </row>
    <row r="90" spans="1:7" ht="12.75" customHeight="1" hidden="1">
      <c r="A90" s="3" t="s">
        <v>160</v>
      </c>
      <c r="B90" s="7" t="s">
        <v>28</v>
      </c>
      <c r="C90" s="7"/>
      <c r="D90" s="20">
        <v>44000</v>
      </c>
      <c r="E90" s="20"/>
      <c r="F90" s="21">
        <v>1443.2</v>
      </c>
      <c r="G90" s="23">
        <v>656</v>
      </c>
    </row>
    <row r="91" spans="1:7" ht="12.75">
      <c r="A91" s="3" t="s">
        <v>236</v>
      </c>
      <c r="B91" s="7" t="s">
        <v>28</v>
      </c>
      <c r="C91" s="7">
        <v>66.84</v>
      </c>
      <c r="D91" s="20">
        <v>125130</v>
      </c>
      <c r="E91" s="20"/>
      <c r="F91" s="21">
        <v>8363.69</v>
      </c>
      <c r="G91" s="23">
        <f>F91/3.876</f>
        <v>2157.8147574819404</v>
      </c>
    </row>
    <row r="92" spans="1:7" ht="12.75">
      <c r="A92" s="3" t="s">
        <v>253</v>
      </c>
      <c r="B92" s="7" t="s">
        <v>28</v>
      </c>
      <c r="C92" s="7">
        <v>70.72</v>
      </c>
      <c r="D92" s="20">
        <v>127070</v>
      </c>
      <c r="E92" s="20"/>
      <c r="F92" s="21">
        <v>8824.09</v>
      </c>
      <c r="G92" s="21">
        <f>F92/4.56</f>
        <v>1935.1074561403511</v>
      </c>
    </row>
    <row r="93" spans="1:7" ht="13.5" customHeight="1">
      <c r="A93" s="66" t="s">
        <v>39</v>
      </c>
      <c r="B93" s="67"/>
      <c r="C93" s="67"/>
      <c r="D93" s="67"/>
      <c r="E93" s="67"/>
      <c r="F93" s="67"/>
      <c r="G93" s="68"/>
    </row>
    <row r="94" spans="1:7" ht="12.75">
      <c r="A94" s="3" t="s">
        <v>93</v>
      </c>
      <c r="B94" s="3" t="s">
        <v>129</v>
      </c>
      <c r="C94" s="3">
        <v>0.61</v>
      </c>
      <c r="D94" s="20">
        <v>99500</v>
      </c>
      <c r="E94" s="20">
        <v>6</v>
      </c>
      <c r="F94" s="21">
        <f>G94*E94</f>
        <v>364.17</v>
      </c>
      <c r="G94" s="23">
        <f aca="true" t="shared" si="1" ref="G94:G141">C94*D94/1000</f>
        <v>60.695</v>
      </c>
    </row>
    <row r="95" spans="1:7" ht="12.75">
      <c r="A95" s="3" t="s">
        <v>94</v>
      </c>
      <c r="B95" s="3" t="s">
        <v>129</v>
      </c>
      <c r="C95" s="3">
        <v>0.84</v>
      </c>
      <c r="D95" s="20">
        <v>97500</v>
      </c>
      <c r="E95" s="20">
        <v>6</v>
      </c>
      <c r="F95" s="21">
        <f aca="true" t="shared" si="2" ref="F95:F141">G95*E95</f>
        <v>491.40000000000003</v>
      </c>
      <c r="G95" s="23">
        <f t="shared" si="1"/>
        <v>81.9</v>
      </c>
    </row>
    <row r="96" spans="1:7" ht="12.75" hidden="1">
      <c r="A96" s="3" t="s">
        <v>55</v>
      </c>
      <c r="B96" s="3" t="s">
        <v>129</v>
      </c>
      <c r="C96" s="3"/>
      <c r="D96" s="20">
        <v>34500</v>
      </c>
      <c r="E96" s="20">
        <v>6</v>
      </c>
      <c r="F96" s="21">
        <f t="shared" si="2"/>
        <v>0</v>
      </c>
      <c r="G96" s="23">
        <f t="shared" si="1"/>
        <v>0</v>
      </c>
    </row>
    <row r="97" spans="1:7" ht="12.75">
      <c r="A97" s="3" t="s">
        <v>95</v>
      </c>
      <c r="B97" s="3" t="s">
        <v>129</v>
      </c>
      <c r="C97" s="3">
        <v>1.12</v>
      </c>
      <c r="D97" s="20">
        <v>77500</v>
      </c>
      <c r="E97" s="20">
        <v>6</v>
      </c>
      <c r="F97" s="21">
        <f t="shared" si="2"/>
        <v>520.8000000000001</v>
      </c>
      <c r="G97" s="23">
        <f t="shared" si="1"/>
        <v>86.80000000000001</v>
      </c>
    </row>
    <row r="98" spans="1:7" ht="12.75" hidden="1">
      <c r="A98" s="3" t="s">
        <v>96</v>
      </c>
      <c r="B98" s="3" t="s">
        <v>129</v>
      </c>
      <c r="C98" s="3"/>
      <c r="D98" s="20">
        <v>59000</v>
      </c>
      <c r="E98" s="20">
        <v>6</v>
      </c>
      <c r="F98" s="21">
        <f t="shared" si="2"/>
        <v>0</v>
      </c>
      <c r="G98" s="23">
        <f t="shared" si="1"/>
        <v>0</v>
      </c>
    </row>
    <row r="99" spans="1:7" ht="12.75" hidden="1">
      <c r="A99" s="3" t="s">
        <v>226</v>
      </c>
      <c r="B99" s="3" t="s">
        <v>129</v>
      </c>
      <c r="C99" s="3">
        <v>1.39</v>
      </c>
      <c r="D99" s="20">
        <v>81900</v>
      </c>
      <c r="E99" s="20">
        <v>6</v>
      </c>
      <c r="F99" s="21">
        <f t="shared" si="2"/>
        <v>683.0459999999998</v>
      </c>
      <c r="G99" s="23">
        <f t="shared" si="1"/>
        <v>113.84099999999998</v>
      </c>
    </row>
    <row r="100" spans="1:7" ht="12.75" hidden="1">
      <c r="A100" s="3"/>
      <c r="B100" s="3" t="s">
        <v>129</v>
      </c>
      <c r="C100" s="3"/>
      <c r="D100" s="20"/>
      <c r="E100" s="20">
        <v>6</v>
      </c>
      <c r="F100" s="21">
        <f t="shared" si="2"/>
        <v>0</v>
      </c>
      <c r="G100" s="23">
        <f t="shared" si="1"/>
        <v>0</v>
      </c>
    </row>
    <row r="101" spans="1:7" ht="12.75">
      <c r="A101" s="3" t="s">
        <v>264</v>
      </c>
      <c r="B101" s="3" t="s">
        <v>129</v>
      </c>
      <c r="C101" s="3"/>
      <c r="D101" s="20">
        <v>97500</v>
      </c>
      <c r="E101" s="20"/>
      <c r="F101" s="21">
        <f>D101/1000*6*1.1</f>
        <v>643.5</v>
      </c>
      <c r="G101" s="23">
        <f>F101/6</f>
        <v>107.25</v>
      </c>
    </row>
    <row r="102" spans="1:7" ht="12.75">
      <c r="A102" s="3" t="s">
        <v>265</v>
      </c>
      <c r="B102" s="3" t="s">
        <v>129</v>
      </c>
      <c r="C102" s="3"/>
      <c r="D102" s="20">
        <v>77500</v>
      </c>
      <c r="E102" s="20"/>
      <c r="F102" s="21">
        <f>D102/1000*6*1.39</f>
        <v>646.3499999999999</v>
      </c>
      <c r="G102" s="23">
        <f>F102/6</f>
        <v>107.72499999999998</v>
      </c>
    </row>
    <row r="103" spans="1:7" ht="12.75" customHeight="1">
      <c r="A103" s="3" t="s">
        <v>227</v>
      </c>
      <c r="B103" s="3" t="s">
        <v>129</v>
      </c>
      <c r="C103" s="3">
        <v>1.72</v>
      </c>
      <c r="D103" s="20">
        <v>91000</v>
      </c>
      <c r="E103" s="20">
        <v>6</v>
      </c>
      <c r="F103" s="21">
        <f t="shared" si="2"/>
        <v>939.1200000000001</v>
      </c>
      <c r="G103" s="23">
        <f t="shared" si="1"/>
        <v>156.52</v>
      </c>
    </row>
    <row r="104" spans="1:7" ht="15" customHeight="1" hidden="1">
      <c r="A104" s="3" t="s">
        <v>146</v>
      </c>
      <c r="B104" s="3" t="s">
        <v>129</v>
      </c>
      <c r="C104" s="3"/>
      <c r="D104" s="20">
        <v>46900</v>
      </c>
      <c r="E104" s="20">
        <v>6</v>
      </c>
      <c r="F104" s="21">
        <f t="shared" si="2"/>
        <v>0</v>
      </c>
      <c r="G104" s="23">
        <f t="shared" si="1"/>
        <v>0</v>
      </c>
    </row>
    <row r="105" spans="1:7" ht="13.5" customHeight="1">
      <c r="A105" s="3" t="s">
        <v>141</v>
      </c>
      <c r="B105" s="3" t="s">
        <v>129</v>
      </c>
      <c r="C105" s="3">
        <v>1.31</v>
      </c>
      <c r="D105" s="20">
        <v>89500</v>
      </c>
      <c r="E105" s="20">
        <v>6</v>
      </c>
      <c r="F105" s="21">
        <f t="shared" si="2"/>
        <v>703.47</v>
      </c>
      <c r="G105" s="23">
        <f t="shared" si="1"/>
        <v>117.245</v>
      </c>
    </row>
    <row r="106" spans="1:7" ht="12" customHeight="1">
      <c r="A106" s="3" t="s">
        <v>81</v>
      </c>
      <c r="B106" s="3" t="s">
        <v>129</v>
      </c>
      <c r="C106" s="3">
        <v>1.7</v>
      </c>
      <c r="D106" s="20">
        <v>77500</v>
      </c>
      <c r="E106" s="20">
        <v>6</v>
      </c>
      <c r="F106" s="21">
        <f t="shared" si="2"/>
        <v>790.5</v>
      </c>
      <c r="G106" s="23">
        <f t="shared" si="1"/>
        <v>131.75</v>
      </c>
    </row>
    <row r="107" spans="1:7" ht="12.75" hidden="1">
      <c r="A107" s="3" t="s">
        <v>180</v>
      </c>
      <c r="B107" s="3" t="s">
        <v>129</v>
      </c>
      <c r="C107" s="3"/>
      <c r="D107" s="20">
        <v>57800</v>
      </c>
      <c r="E107" s="20">
        <v>6</v>
      </c>
      <c r="F107" s="21">
        <f t="shared" si="2"/>
        <v>0</v>
      </c>
      <c r="G107" s="23">
        <f t="shared" si="1"/>
        <v>0</v>
      </c>
    </row>
    <row r="108" spans="1:7" ht="12.75">
      <c r="A108" s="3" t="s">
        <v>97</v>
      </c>
      <c r="B108" s="3" t="s">
        <v>129</v>
      </c>
      <c r="C108" s="3">
        <v>1.91</v>
      </c>
      <c r="D108" s="20">
        <v>77500</v>
      </c>
      <c r="E108" s="20">
        <v>6</v>
      </c>
      <c r="F108" s="21">
        <f t="shared" si="2"/>
        <v>888.1500000000001</v>
      </c>
      <c r="G108" s="23">
        <f t="shared" si="1"/>
        <v>148.025</v>
      </c>
    </row>
    <row r="109" spans="1:7" ht="12.75">
      <c r="A109" s="3" t="s">
        <v>128</v>
      </c>
      <c r="B109" s="3" t="s">
        <v>129</v>
      </c>
      <c r="C109" s="3">
        <v>1.8</v>
      </c>
      <c r="D109" s="20">
        <v>97500</v>
      </c>
      <c r="E109" s="20">
        <v>6</v>
      </c>
      <c r="F109" s="21">
        <f t="shared" si="2"/>
        <v>1053</v>
      </c>
      <c r="G109" s="23">
        <f t="shared" si="1"/>
        <v>175.5</v>
      </c>
    </row>
    <row r="110" spans="1:7" ht="12.75" hidden="1">
      <c r="A110" s="3"/>
      <c r="B110" s="3" t="s">
        <v>129</v>
      </c>
      <c r="C110" s="3"/>
      <c r="D110" s="20"/>
      <c r="E110" s="20">
        <v>6</v>
      </c>
      <c r="F110" s="21">
        <f t="shared" si="2"/>
        <v>0</v>
      </c>
      <c r="G110" s="23">
        <f t="shared" si="1"/>
        <v>0</v>
      </c>
    </row>
    <row r="111" spans="1:7" ht="12.75">
      <c r="A111" s="3" t="s">
        <v>49</v>
      </c>
      <c r="B111" s="3" t="s">
        <v>129</v>
      </c>
      <c r="C111" s="3">
        <v>2.33</v>
      </c>
      <c r="D111" s="20">
        <v>77500</v>
      </c>
      <c r="E111" s="20">
        <v>6</v>
      </c>
      <c r="F111" s="21">
        <f t="shared" si="2"/>
        <v>1083.4499999999998</v>
      </c>
      <c r="G111" s="23">
        <f t="shared" si="1"/>
        <v>180.575</v>
      </c>
    </row>
    <row r="112" spans="1:7" ht="14.25" customHeight="1">
      <c r="A112" s="3" t="s">
        <v>82</v>
      </c>
      <c r="B112" s="3" t="s">
        <v>129</v>
      </c>
      <c r="C112" s="3">
        <v>3.36</v>
      </c>
      <c r="D112" s="20">
        <v>79514</v>
      </c>
      <c r="E112" s="20">
        <v>6</v>
      </c>
      <c r="F112" s="21">
        <v>1603</v>
      </c>
      <c r="G112" s="23">
        <f>F112/6</f>
        <v>267.1666666666667</v>
      </c>
    </row>
    <row r="113" spans="1:7" ht="14.25" customHeight="1">
      <c r="A113" s="3" t="s">
        <v>145</v>
      </c>
      <c r="B113" s="3" t="s">
        <v>129</v>
      </c>
      <c r="C113" s="3">
        <v>1.73</v>
      </c>
      <c r="D113" s="20">
        <v>97500</v>
      </c>
      <c r="E113" s="20">
        <v>6</v>
      </c>
      <c r="F113" s="21">
        <f t="shared" si="2"/>
        <v>1012.0500000000001</v>
      </c>
      <c r="G113" s="23">
        <f t="shared" si="1"/>
        <v>168.675</v>
      </c>
    </row>
    <row r="114" spans="1:7" ht="15" customHeight="1">
      <c r="A114" s="3" t="s">
        <v>83</v>
      </c>
      <c r="B114" s="3" t="s">
        <v>129</v>
      </c>
      <c r="C114" s="3">
        <v>2.18</v>
      </c>
      <c r="D114" s="20">
        <v>77500</v>
      </c>
      <c r="E114" s="20">
        <v>6</v>
      </c>
      <c r="F114" s="21">
        <f t="shared" si="2"/>
        <v>1013.6999999999999</v>
      </c>
      <c r="G114" s="23">
        <f t="shared" si="1"/>
        <v>168.95</v>
      </c>
    </row>
    <row r="115" spans="1:7" ht="15" customHeight="1" hidden="1">
      <c r="A115" s="3" t="s">
        <v>121</v>
      </c>
      <c r="B115" s="3" t="s">
        <v>129</v>
      </c>
      <c r="C115" s="3"/>
      <c r="D115" s="20">
        <v>51000</v>
      </c>
      <c r="E115" s="20">
        <v>6</v>
      </c>
      <c r="F115" s="21">
        <f t="shared" si="2"/>
        <v>0</v>
      </c>
      <c r="G115" s="23">
        <f t="shared" si="1"/>
        <v>0</v>
      </c>
    </row>
    <row r="116" spans="1:7" ht="12.75">
      <c r="A116" s="3" t="s">
        <v>76</v>
      </c>
      <c r="B116" s="3" t="s">
        <v>129</v>
      </c>
      <c r="C116" s="3">
        <v>2.96</v>
      </c>
      <c r="D116" s="20">
        <v>77500</v>
      </c>
      <c r="E116" s="20">
        <v>6</v>
      </c>
      <c r="F116" s="21">
        <f t="shared" si="2"/>
        <v>1376.4</v>
      </c>
      <c r="G116" s="23">
        <f t="shared" si="1"/>
        <v>229.4</v>
      </c>
    </row>
    <row r="117" spans="1:7" ht="12" customHeight="1">
      <c r="A117" s="3" t="s">
        <v>84</v>
      </c>
      <c r="B117" s="3" t="s">
        <v>129</v>
      </c>
      <c r="C117" s="3">
        <v>4.31</v>
      </c>
      <c r="D117" s="20">
        <v>93100</v>
      </c>
      <c r="E117" s="20">
        <v>6</v>
      </c>
      <c r="F117" s="21">
        <f t="shared" si="2"/>
        <v>2407.566</v>
      </c>
      <c r="G117" s="23">
        <f t="shared" si="1"/>
        <v>401.26099999999997</v>
      </c>
    </row>
    <row r="118" spans="1:7" ht="15" customHeight="1">
      <c r="A118" s="3" t="s">
        <v>122</v>
      </c>
      <c r="B118" s="3" t="s">
        <v>129</v>
      </c>
      <c r="C118" s="3">
        <v>5.56</v>
      </c>
      <c r="D118" s="20">
        <v>115000</v>
      </c>
      <c r="E118" s="20">
        <v>6</v>
      </c>
      <c r="F118" s="21">
        <f t="shared" si="2"/>
        <v>3836.3999999999996</v>
      </c>
      <c r="G118" s="23">
        <f t="shared" si="1"/>
        <v>639.4</v>
      </c>
    </row>
    <row r="119" spans="1:7" ht="15" customHeight="1">
      <c r="A119" s="3" t="s">
        <v>154</v>
      </c>
      <c r="B119" s="3" t="s">
        <v>129</v>
      </c>
      <c r="C119" s="3">
        <v>2.65</v>
      </c>
      <c r="D119" s="20">
        <v>88100</v>
      </c>
      <c r="E119" s="20">
        <v>6</v>
      </c>
      <c r="F119" s="21">
        <f>D119/1000*6*2.65</f>
        <v>1400.7899999999997</v>
      </c>
      <c r="G119" s="23">
        <f>F119/6</f>
        <v>233.46499999999995</v>
      </c>
    </row>
    <row r="120" spans="1:7" ht="13.5" customHeight="1">
      <c r="A120" s="3" t="s">
        <v>98</v>
      </c>
      <c r="B120" s="3" t="s">
        <v>129</v>
      </c>
      <c r="C120" s="3">
        <v>3</v>
      </c>
      <c r="D120" s="20">
        <v>77500</v>
      </c>
      <c r="E120" s="20">
        <v>6</v>
      </c>
      <c r="F120" s="21">
        <f t="shared" si="2"/>
        <v>1395</v>
      </c>
      <c r="G120" s="23">
        <f t="shared" si="1"/>
        <v>232.5</v>
      </c>
    </row>
    <row r="121" spans="1:7" ht="12.75">
      <c r="A121" s="3" t="s">
        <v>53</v>
      </c>
      <c r="B121" s="3" t="s">
        <v>129</v>
      </c>
      <c r="C121" s="3">
        <v>4.31</v>
      </c>
      <c r="D121" s="20">
        <v>75500</v>
      </c>
      <c r="E121" s="20">
        <v>6</v>
      </c>
      <c r="F121" s="21">
        <f t="shared" si="2"/>
        <v>1952.4299999999994</v>
      </c>
      <c r="G121" s="23">
        <f t="shared" si="1"/>
        <v>325.4049999999999</v>
      </c>
    </row>
    <row r="122" spans="1:7" ht="12.75">
      <c r="A122" s="3" t="s">
        <v>142</v>
      </c>
      <c r="B122" s="3" t="s">
        <v>129</v>
      </c>
      <c r="C122" s="3">
        <v>3.59</v>
      </c>
      <c r="D122" s="20">
        <v>77500</v>
      </c>
      <c r="E122" s="20">
        <v>6</v>
      </c>
      <c r="F122" s="21">
        <f t="shared" si="2"/>
        <v>1669.3500000000001</v>
      </c>
      <c r="G122" s="23">
        <f t="shared" si="1"/>
        <v>278.225</v>
      </c>
    </row>
    <row r="123" spans="1:7" ht="12.75">
      <c r="A123" s="3" t="s">
        <v>99</v>
      </c>
      <c r="B123" s="3" t="s">
        <v>129</v>
      </c>
      <c r="C123" s="3">
        <v>5.3</v>
      </c>
      <c r="D123" s="20">
        <v>75500</v>
      </c>
      <c r="E123" s="20">
        <v>6</v>
      </c>
      <c r="F123" s="21">
        <f t="shared" si="2"/>
        <v>2400.8999999999996</v>
      </c>
      <c r="G123" s="23">
        <f t="shared" si="1"/>
        <v>400.15</v>
      </c>
    </row>
    <row r="124" spans="1:7" ht="12.75" hidden="1">
      <c r="A124" s="3" t="s">
        <v>224</v>
      </c>
      <c r="B124" s="3" t="s">
        <v>129</v>
      </c>
      <c r="C124" s="3"/>
      <c r="D124" s="20">
        <v>56000</v>
      </c>
      <c r="E124" s="20">
        <v>6</v>
      </c>
      <c r="F124" s="21">
        <f t="shared" si="2"/>
        <v>0</v>
      </c>
      <c r="G124" s="23">
        <f t="shared" si="1"/>
        <v>0</v>
      </c>
    </row>
    <row r="125" spans="1:7" ht="12.75" hidden="1">
      <c r="A125" s="3" t="s">
        <v>211</v>
      </c>
      <c r="B125" s="3" t="s">
        <v>129</v>
      </c>
      <c r="C125" s="3"/>
      <c r="D125" s="20">
        <v>52800</v>
      </c>
      <c r="E125" s="20">
        <v>6</v>
      </c>
      <c r="F125" s="21">
        <f t="shared" si="2"/>
        <v>0</v>
      </c>
      <c r="G125" s="23">
        <f t="shared" si="1"/>
        <v>0</v>
      </c>
    </row>
    <row r="126" spans="1:7" ht="12.75">
      <c r="A126" s="3" t="s">
        <v>212</v>
      </c>
      <c r="B126" s="3" t="s">
        <v>129</v>
      </c>
      <c r="C126" s="3">
        <v>5.25</v>
      </c>
      <c r="D126" s="20">
        <v>80500</v>
      </c>
      <c r="E126" s="20">
        <v>6</v>
      </c>
      <c r="F126" s="21">
        <f t="shared" si="2"/>
        <v>2535.75</v>
      </c>
      <c r="G126" s="23">
        <f t="shared" si="1"/>
        <v>422.625</v>
      </c>
    </row>
    <row r="127" spans="1:7" ht="12.75" hidden="1">
      <c r="A127" s="3" t="s">
        <v>187</v>
      </c>
      <c r="B127" s="3" t="s">
        <v>129</v>
      </c>
      <c r="C127" s="3"/>
      <c r="D127" s="20">
        <v>52800</v>
      </c>
      <c r="E127" s="20">
        <v>6</v>
      </c>
      <c r="F127" s="21">
        <f t="shared" si="2"/>
        <v>0</v>
      </c>
      <c r="G127" s="23">
        <f t="shared" si="1"/>
        <v>0</v>
      </c>
    </row>
    <row r="128" spans="1:7" ht="12.75" hidden="1">
      <c r="A128" s="3" t="s">
        <v>85</v>
      </c>
      <c r="B128" s="3" t="s">
        <v>129</v>
      </c>
      <c r="C128" s="3">
        <v>6.2</v>
      </c>
      <c r="D128" s="20">
        <v>88200</v>
      </c>
      <c r="E128" s="20">
        <v>6</v>
      </c>
      <c r="F128" s="21">
        <f t="shared" si="2"/>
        <v>3281.04</v>
      </c>
      <c r="G128" s="23">
        <f t="shared" si="1"/>
        <v>546.84</v>
      </c>
    </row>
    <row r="129" spans="1:7" ht="12.75" hidden="1">
      <c r="A129" s="3" t="s">
        <v>140</v>
      </c>
      <c r="B129" s="3" t="s">
        <v>129</v>
      </c>
      <c r="C129" s="3"/>
      <c r="D129" s="20">
        <v>39000</v>
      </c>
      <c r="E129" s="20"/>
      <c r="F129" s="21">
        <f t="shared" si="2"/>
        <v>0</v>
      </c>
      <c r="G129" s="23">
        <f t="shared" si="1"/>
        <v>0</v>
      </c>
    </row>
    <row r="130" spans="1:7" ht="12.75" hidden="1">
      <c r="A130" s="3" t="s">
        <v>155</v>
      </c>
      <c r="B130" s="3" t="s">
        <v>129</v>
      </c>
      <c r="C130" s="3"/>
      <c r="D130" s="20">
        <v>37400</v>
      </c>
      <c r="E130" s="20"/>
      <c r="F130" s="21">
        <f t="shared" si="2"/>
        <v>0</v>
      </c>
      <c r="G130" s="23">
        <f t="shared" si="1"/>
        <v>0</v>
      </c>
    </row>
    <row r="131" spans="1:7" ht="12.75">
      <c r="A131" s="3" t="s">
        <v>270</v>
      </c>
      <c r="B131" s="3" t="s">
        <v>129</v>
      </c>
      <c r="C131" s="3"/>
      <c r="D131" s="20">
        <v>93492</v>
      </c>
      <c r="E131" s="20"/>
      <c r="F131" s="21">
        <v>2715</v>
      </c>
      <c r="G131" s="23">
        <f>F131/6</f>
        <v>452.5</v>
      </c>
    </row>
    <row r="132" spans="1:7" ht="13.5" customHeight="1">
      <c r="A132" s="3" t="s">
        <v>151</v>
      </c>
      <c r="B132" s="3" t="s">
        <v>129</v>
      </c>
      <c r="C132" s="3">
        <v>7.13</v>
      </c>
      <c r="D132" s="20">
        <v>80500</v>
      </c>
      <c r="E132" s="20">
        <v>12</v>
      </c>
      <c r="F132" s="21">
        <v>6892.12</v>
      </c>
      <c r="G132" s="23">
        <f>F132/12</f>
        <v>574.3433333333334</v>
      </c>
    </row>
    <row r="133" spans="1:7" ht="12.75" hidden="1">
      <c r="A133" s="3"/>
      <c r="B133" s="3" t="s">
        <v>129</v>
      </c>
      <c r="C133" s="3"/>
      <c r="D133" s="20"/>
      <c r="E133" s="20"/>
      <c r="F133" s="21">
        <f t="shared" si="2"/>
        <v>0</v>
      </c>
      <c r="G133" s="23">
        <f t="shared" si="1"/>
        <v>0</v>
      </c>
    </row>
    <row r="134" spans="1:7" ht="12.75" customHeight="1">
      <c r="A134" s="3" t="s">
        <v>100</v>
      </c>
      <c r="B134" s="3" t="s">
        <v>129</v>
      </c>
      <c r="C134" s="3">
        <v>9.35</v>
      </c>
      <c r="D134" s="20">
        <v>99425</v>
      </c>
      <c r="E134" s="20">
        <v>12</v>
      </c>
      <c r="F134" s="21">
        <v>11170.52</v>
      </c>
      <c r="G134" s="23">
        <f>F134/12</f>
        <v>930.8766666666667</v>
      </c>
    </row>
    <row r="135" spans="1:7" ht="12.75" hidden="1">
      <c r="A135" s="3" t="s">
        <v>198</v>
      </c>
      <c r="B135" s="3" t="s">
        <v>129</v>
      </c>
      <c r="C135" s="3"/>
      <c r="D135" s="20">
        <v>47000</v>
      </c>
      <c r="E135" s="20"/>
      <c r="F135" s="21">
        <f t="shared" si="2"/>
        <v>0</v>
      </c>
      <c r="G135" s="23">
        <f t="shared" si="1"/>
        <v>0</v>
      </c>
    </row>
    <row r="136" spans="1:7" ht="12.75" hidden="1">
      <c r="A136" s="3" t="s">
        <v>184</v>
      </c>
      <c r="B136" s="3" t="s">
        <v>129</v>
      </c>
      <c r="C136" s="3"/>
      <c r="D136" s="20">
        <v>48500</v>
      </c>
      <c r="E136" s="20"/>
      <c r="F136" s="21">
        <f t="shared" si="2"/>
        <v>0</v>
      </c>
      <c r="G136" s="23">
        <f t="shared" si="1"/>
        <v>0</v>
      </c>
    </row>
    <row r="137" spans="1:7" ht="12.75" customHeight="1">
      <c r="A137" s="3" t="s">
        <v>207</v>
      </c>
      <c r="B137" s="3" t="s">
        <v>129</v>
      </c>
      <c r="C137" s="3">
        <v>9.02</v>
      </c>
      <c r="D137" s="20">
        <v>82500</v>
      </c>
      <c r="E137" s="20">
        <v>12</v>
      </c>
      <c r="F137" s="21">
        <v>8721.56</v>
      </c>
      <c r="G137" s="23">
        <f>F137/12</f>
        <v>726.7966666666666</v>
      </c>
    </row>
    <row r="138" spans="1:7" ht="12.75">
      <c r="A138" s="3" t="s">
        <v>208</v>
      </c>
      <c r="B138" s="3" t="s">
        <v>129</v>
      </c>
      <c r="C138" s="3">
        <v>11.84</v>
      </c>
      <c r="D138" s="20">
        <v>101850</v>
      </c>
      <c r="E138" s="20">
        <v>12</v>
      </c>
      <c r="F138" s="21">
        <f t="shared" si="2"/>
        <v>14470.848</v>
      </c>
      <c r="G138" s="23">
        <f t="shared" si="1"/>
        <v>1205.904</v>
      </c>
    </row>
    <row r="139" spans="1:7" ht="12.75" hidden="1">
      <c r="A139" s="3" t="s">
        <v>159</v>
      </c>
      <c r="B139" s="3" t="s">
        <v>129</v>
      </c>
      <c r="C139" s="3"/>
      <c r="D139" s="20">
        <v>43500</v>
      </c>
      <c r="E139" s="20"/>
      <c r="F139" s="21">
        <f t="shared" si="2"/>
        <v>0</v>
      </c>
      <c r="G139" s="23">
        <f t="shared" si="1"/>
        <v>0</v>
      </c>
    </row>
    <row r="140" spans="1:7" ht="12.75" hidden="1">
      <c r="A140" s="3" t="s">
        <v>118</v>
      </c>
      <c r="B140" s="3" t="s">
        <v>129</v>
      </c>
      <c r="C140" s="3"/>
      <c r="D140" s="20">
        <v>47500</v>
      </c>
      <c r="E140" s="20"/>
      <c r="F140" s="21">
        <f t="shared" si="2"/>
        <v>0</v>
      </c>
      <c r="G140" s="23">
        <f t="shared" si="1"/>
        <v>0</v>
      </c>
    </row>
    <row r="141" spans="1:7" ht="13.5" customHeight="1">
      <c r="A141" s="3" t="s">
        <v>209</v>
      </c>
      <c r="B141" s="3" t="s">
        <v>129</v>
      </c>
      <c r="C141" s="3">
        <v>11.84</v>
      </c>
      <c r="D141" s="20">
        <v>123500</v>
      </c>
      <c r="E141" s="20">
        <v>12</v>
      </c>
      <c r="F141" s="21">
        <f t="shared" si="2"/>
        <v>17546.88</v>
      </c>
      <c r="G141" s="23">
        <f t="shared" si="1"/>
        <v>1462.24</v>
      </c>
    </row>
    <row r="142" spans="1:7" ht="13.5" customHeight="1" hidden="1">
      <c r="A142" s="3" t="s">
        <v>210</v>
      </c>
      <c r="B142" s="3" t="s">
        <v>129</v>
      </c>
      <c r="C142" s="3"/>
      <c r="D142" s="20">
        <v>56000</v>
      </c>
      <c r="E142" s="20"/>
      <c r="F142" s="21">
        <v>9643.2</v>
      </c>
      <c r="G142" s="23">
        <v>803.6</v>
      </c>
    </row>
    <row r="143" spans="1:7" ht="15" customHeight="1">
      <c r="A143" s="66" t="s">
        <v>40</v>
      </c>
      <c r="B143" s="78"/>
      <c r="C143" s="78"/>
      <c r="D143" s="78"/>
      <c r="E143" s="78"/>
      <c r="F143" s="78"/>
      <c r="G143" s="79"/>
    </row>
    <row r="144" spans="1:7" ht="12" customHeight="1">
      <c r="A144" s="3" t="s">
        <v>230</v>
      </c>
      <c r="B144" s="3" t="s">
        <v>45</v>
      </c>
      <c r="C144" s="3">
        <v>1.28</v>
      </c>
      <c r="D144" s="20">
        <v>88100</v>
      </c>
      <c r="E144" s="20">
        <v>6</v>
      </c>
      <c r="F144" s="21">
        <f aca="true" t="shared" si="3" ref="F144:F154">G144*E144</f>
        <v>676.608</v>
      </c>
      <c r="G144" s="23">
        <f aca="true" t="shared" si="4" ref="G144:G154">C144*D144/1000</f>
        <v>112.768</v>
      </c>
    </row>
    <row r="145" spans="1:7" ht="12.75" customHeight="1" hidden="1">
      <c r="A145" s="3"/>
      <c r="B145" s="3"/>
      <c r="C145" s="3"/>
      <c r="D145" s="20"/>
      <c r="E145" s="20"/>
      <c r="F145" s="21">
        <f t="shared" si="3"/>
        <v>0</v>
      </c>
      <c r="G145" s="23">
        <f t="shared" si="4"/>
        <v>0</v>
      </c>
    </row>
    <row r="146" spans="1:7" ht="13.5" customHeight="1">
      <c r="A146" s="3" t="s">
        <v>133</v>
      </c>
      <c r="B146" s="3" t="s">
        <v>45</v>
      </c>
      <c r="C146" s="3">
        <v>1.7</v>
      </c>
      <c r="D146" s="20">
        <v>85500</v>
      </c>
      <c r="E146" s="20">
        <v>6</v>
      </c>
      <c r="F146" s="21">
        <f t="shared" si="3"/>
        <v>872.0999999999999</v>
      </c>
      <c r="G146" s="23">
        <f t="shared" si="4"/>
        <v>145.35</v>
      </c>
    </row>
    <row r="147" spans="1:7" ht="13.5" customHeight="1" hidden="1">
      <c r="A147" s="3" t="s">
        <v>134</v>
      </c>
      <c r="B147" s="3" t="s">
        <v>45</v>
      </c>
      <c r="C147" s="3"/>
      <c r="D147" s="20">
        <v>47000</v>
      </c>
      <c r="E147" s="20"/>
      <c r="F147" s="21">
        <f t="shared" si="3"/>
        <v>0</v>
      </c>
      <c r="G147" s="23">
        <f t="shared" si="4"/>
        <v>0</v>
      </c>
    </row>
    <row r="148" spans="1:7" ht="13.5" customHeight="1">
      <c r="A148" s="3" t="s">
        <v>51</v>
      </c>
      <c r="B148" s="3" t="s">
        <v>45</v>
      </c>
      <c r="C148" s="3">
        <v>2.12</v>
      </c>
      <c r="D148" s="20">
        <v>85500</v>
      </c>
      <c r="E148" s="20">
        <v>6</v>
      </c>
      <c r="F148" s="21">
        <f t="shared" si="3"/>
        <v>1087.56</v>
      </c>
      <c r="G148" s="23">
        <f t="shared" si="4"/>
        <v>181.26</v>
      </c>
    </row>
    <row r="149" spans="1:7" ht="12.75" customHeight="1">
      <c r="A149" s="3" t="s">
        <v>80</v>
      </c>
      <c r="B149" s="3" t="s">
        <v>45</v>
      </c>
      <c r="C149" s="3">
        <v>2.39</v>
      </c>
      <c r="D149" s="20">
        <v>103000</v>
      </c>
      <c r="E149" s="20">
        <v>6</v>
      </c>
      <c r="F149" s="21">
        <f>D149/1000*6*2.39</f>
        <v>1477.02</v>
      </c>
      <c r="G149" s="23">
        <f t="shared" si="4"/>
        <v>246.17</v>
      </c>
    </row>
    <row r="150" spans="1:7" ht="12.75" customHeight="1" hidden="1">
      <c r="A150" s="3" t="s">
        <v>200</v>
      </c>
      <c r="B150" s="3" t="s">
        <v>45</v>
      </c>
      <c r="C150" s="3"/>
      <c r="D150" s="20">
        <v>55000</v>
      </c>
      <c r="E150" s="20"/>
      <c r="F150" s="21">
        <f t="shared" si="3"/>
        <v>0</v>
      </c>
      <c r="G150" s="23">
        <f t="shared" si="4"/>
        <v>0</v>
      </c>
    </row>
    <row r="151" spans="1:7" ht="12.75" customHeight="1">
      <c r="A151" s="3" t="s">
        <v>215</v>
      </c>
      <c r="B151" s="3" t="s">
        <v>216</v>
      </c>
      <c r="C151" s="3">
        <v>2.73</v>
      </c>
      <c r="D151" s="20">
        <v>88500</v>
      </c>
      <c r="E151" s="20">
        <v>6</v>
      </c>
      <c r="F151" s="21">
        <f>D151/1000*6*2.73</f>
        <v>1449.6299999999999</v>
      </c>
      <c r="G151" s="23">
        <f>F151/6</f>
        <v>241.605</v>
      </c>
    </row>
    <row r="152" spans="1:7" ht="12.75" customHeight="1" hidden="1">
      <c r="A152" s="3" t="s">
        <v>89</v>
      </c>
      <c r="B152" s="3" t="s">
        <v>45</v>
      </c>
      <c r="C152" s="3"/>
      <c r="D152" s="20">
        <v>54300</v>
      </c>
      <c r="E152" s="20"/>
      <c r="F152" s="21">
        <f t="shared" si="3"/>
        <v>0</v>
      </c>
      <c r="G152" s="23">
        <f t="shared" si="4"/>
        <v>0</v>
      </c>
    </row>
    <row r="153" spans="1:7" ht="14.25" customHeight="1">
      <c r="A153" s="3" t="s">
        <v>233</v>
      </c>
      <c r="B153" s="3" t="s">
        <v>45</v>
      </c>
      <c r="C153" s="3">
        <v>3.09</v>
      </c>
      <c r="D153" s="20">
        <v>107000</v>
      </c>
      <c r="E153" s="20">
        <v>6</v>
      </c>
      <c r="F153" s="21">
        <v>1984.05</v>
      </c>
      <c r="G153" s="23">
        <f>F153/6</f>
        <v>330.675</v>
      </c>
    </row>
    <row r="154" spans="1:7" ht="13.5" customHeight="1">
      <c r="A154" s="3" t="s">
        <v>228</v>
      </c>
      <c r="B154" s="3" t="s">
        <v>45</v>
      </c>
      <c r="C154" s="3">
        <v>3.84</v>
      </c>
      <c r="D154" s="20">
        <v>103000</v>
      </c>
      <c r="E154" s="20">
        <v>6</v>
      </c>
      <c r="F154" s="21">
        <f t="shared" si="3"/>
        <v>2373.12</v>
      </c>
      <c r="G154" s="23">
        <f t="shared" si="4"/>
        <v>395.52</v>
      </c>
    </row>
    <row r="155" spans="1:7" ht="13.5" customHeight="1" hidden="1">
      <c r="A155" s="3" t="s">
        <v>157</v>
      </c>
      <c r="B155" s="3" t="s">
        <v>45</v>
      </c>
      <c r="C155" s="3"/>
      <c r="D155" s="20">
        <v>48000</v>
      </c>
      <c r="E155" s="20"/>
      <c r="F155" s="21">
        <v>2578.54</v>
      </c>
      <c r="G155" s="23">
        <v>221.76</v>
      </c>
    </row>
    <row r="156" spans="1:7" ht="15" customHeight="1">
      <c r="A156" s="66" t="s">
        <v>43</v>
      </c>
      <c r="B156" s="67"/>
      <c r="C156" s="67"/>
      <c r="D156" s="67"/>
      <c r="E156" s="67"/>
      <c r="F156" s="67"/>
      <c r="G156" s="68"/>
    </row>
    <row r="157" spans="1:7" ht="12.75">
      <c r="A157" s="3" t="s">
        <v>205</v>
      </c>
      <c r="B157" s="3" t="s">
        <v>126</v>
      </c>
      <c r="C157" s="3">
        <v>4.62</v>
      </c>
      <c r="D157" s="20">
        <v>87500</v>
      </c>
      <c r="E157" s="20">
        <v>12</v>
      </c>
      <c r="F157" s="21">
        <v>4853.02</v>
      </c>
      <c r="G157" s="23">
        <f>F157/12</f>
        <v>404.41833333333335</v>
      </c>
    </row>
    <row r="158" spans="1:7" ht="13.5" customHeight="1">
      <c r="A158" s="3" t="s">
        <v>201</v>
      </c>
      <c r="B158" s="3" t="s">
        <v>126</v>
      </c>
      <c r="C158" s="3">
        <v>6.26</v>
      </c>
      <c r="D158" s="18">
        <v>82500</v>
      </c>
      <c r="E158" s="18">
        <v>12</v>
      </c>
      <c r="F158" s="21">
        <f aca="true" t="shared" si="5" ref="F158:F169">G158*E158</f>
        <v>6197.400000000001</v>
      </c>
      <c r="G158" s="23">
        <f>C158*D158/1000</f>
        <v>516.45</v>
      </c>
    </row>
    <row r="159" spans="1:7" ht="13.5" customHeight="1" hidden="1">
      <c r="A159" s="3" t="s">
        <v>44</v>
      </c>
      <c r="B159" s="3" t="s">
        <v>126</v>
      </c>
      <c r="C159" s="3"/>
      <c r="D159" s="20">
        <v>47500</v>
      </c>
      <c r="E159" s="20"/>
      <c r="F159" s="21">
        <f t="shared" si="5"/>
        <v>0</v>
      </c>
      <c r="G159" s="23">
        <v>343.17</v>
      </c>
    </row>
    <row r="160" spans="1:7" ht="13.5" customHeight="1">
      <c r="A160" s="3" t="s">
        <v>196</v>
      </c>
      <c r="B160" s="3" t="s">
        <v>126</v>
      </c>
      <c r="C160" s="3">
        <v>7.38</v>
      </c>
      <c r="D160" s="20">
        <v>85500</v>
      </c>
      <c r="E160" s="20">
        <v>12</v>
      </c>
      <c r="F160" s="21">
        <f>D160/1000*12*7.38</f>
        <v>7571.88</v>
      </c>
      <c r="G160" s="23">
        <f>F160/12</f>
        <v>630.99</v>
      </c>
    </row>
    <row r="161" spans="1:7" ht="13.5" customHeight="1" hidden="1">
      <c r="A161" s="3" t="s">
        <v>204</v>
      </c>
      <c r="B161" s="3" t="s">
        <v>126</v>
      </c>
      <c r="C161" s="3"/>
      <c r="D161" s="20">
        <v>54000</v>
      </c>
      <c r="E161" s="20"/>
      <c r="F161" s="21">
        <f t="shared" si="5"/>
        <v>0</v>
      </c>
      <c r="G161" s="23">
        <v>395.28</v>
      </c>
    </row>
    <row r="162" spans="1:7" ht="12" customHeight="1" hidden="1">
      <c r="A162" s="3" t="s">
        <v>127</v>
      </c>
      <c r="B162" s="3" t="s">
        <v>126</v>
      </c>
      <c r="C162" s="3"/>
      <c r="D162" s="20">
        <v>44800</v>
      </c>
      <c r="E162" s="20"/>
      <c r="F162" s="21">
        <f t="shared" si="5"/>
        <v>0</v>
      </c>
      <c r="G162" s="23">
        <v>433.22</v>
      </c>
    </row>
    <row r="163" spans="1:7" ht="12.75" customHeight="1">
      <c r="A163" s="3" t="s">
        <v>232</v>
      </c>
      <c r="B163" s="3" t="s">
        <v>126</v>
      </c>
      <c r="C163" s="3">
        <v>9.02</v>
      </c>
      <c r="D163" s="20">
        <v>87500</v>
      </c>
      <c r="E163" s="20">
        <v>12</v>
      </c>
      <c r="F163" s="21">
        <v>9479.95</v>
      </c>
      <c r="G163" s="23">
        <f>F163/12</f>
        <v>789.9958333333334</v>
      </c>
    </row>
    <row r="164" spans="1:7" ht="12" customHeight="1">
      <c r="A164" s="3" t="s">
        <v>235</v>
      </c>
      <c r="B164" s="3" t="s">
        <v>7</v>
      </c>
      <c r="C164" s="3">
        <v>10.86</v>
      </c>
      <c r="D164" s="20">
        <v>98940</v>
      </c>
      <c r="E164" s="20">
        <v>11.4</v>
      </c>
      <c r="F164" s="21">
        <v>12367.5</v>
      </c>
      <c r="G164" s="23">
        <f>F164/11.4</f>
        <v>1084.8684210526314</v>
      </c>
    </row>
    <row r="165" spans="1:7" ht="14.25" customHeight="1" hidden="1">
      <c r="A165" s="3" t="s">
        <v>213</v>
      </c>
      <c r="B165" s="3" t="s">
        <v>7</v>
      </c>
      <c r="C165" s="3"/>
      <c r="D165" s="20">
        <v>53500</v>
      </c>
      <c r="E165" s="20"/>
      <c r="F165" s="21">
        <f t="shared" si="5"/>
        <v>0</v>
      </c>
      <c r="G165" s="23">
        <v>650.03</v>
      </c>
    </row>
    <row r="166" spans="1:7" ht="13.5" customHeight="1">
      <c r="A166" s="3" t="s">
        <v>267</v>
      </c>
      <c r="B166" s="3" t="s">
        <v>7</v>
      </c>
      <c r="C166" s="3">
        <v>12.78</v>
      </c>
      <c r="D166" s="20">
        <v>88500</v>
      </c>
      <c r="E166" s="20">
        <v>11.75</v>
      </c>
      <c r="F166" s="21">
        <f>D166/1000*12*12.8</f>
        <v>13593.6</v>
      </c>
      <c r="G166" s="23">
        <v>1145.6</v>
      </c>
    </row>
    <row r="167" spans="1:7" ht="13.5" customHeight="1" hidden="1">
      <c r="A167" s="3" t="s">
        <v>64</v>
      </c>
      <c r="B167" s="3" t="s">
        <v>7</v>
      </c>
      <c r="C167" s="3"/>
      <c r="D167" s="20">
        <v>41200</v>
      </c>
      <c r="E167" s="20"/>
      <c r="F167" s="21">
        <f t="shared" si="5"/>
        <v>0</v>
      </c>
      <c r="G167" s="23">
        <v>706.58</v>
      </c>
    </row>
    <row r="168" spans="1:7" ht="12.75" customHeight="1">
      <c r="A168" s="3" t="s">
        <v>239</v>
      </c>
      <c r="B168" s="3" t="s">
        <v>126</v>
      </c>
      <c r="C168" s="3">
        <v>17.15</v>
      </c>
      <c r="D168" s="20">
        <v>88500</v>
      </c>
      <c r="E168" s="20">
        <v>12</v>
      </c>
      <c r="F168" s="21">
        <v>18247.42</v>
      </c>
      <c r="G168" s="23">
        <f>F168/12</f>
        <v>1520.618333333333</v>
      </c>
    </row>
    <row r="169" spans="1:7" ht="0.75" customHeight="1" hidden="1">
      <c r="A169" s="3" t="s">
        <v>52</v>
      </c>
      <c r="B169" s="3" t="s">
        <v>7</v>
      </c>
      <c r="C169" s="3"/>
      <c r="D169" s="20">
        <v>37000</v>
      </c>
      <c r="E169" s="20"/>
      <c r="F169" s="21">
        <f t="shared" si="5"/>
        <v>0</v>
      </c>
      <c r="G169" s="23">
        <v>608.83</v>
      </c>
    </row>
    <row r="170" spans="1:7" ht="13.5" customHeight="1">
      <c r="A170" s="3" t="s">
        <v>248</v>
      </c>
      <c r="B170" s="3" t="s">
        <v>7</v>
      </c>
      <c r="C170" s="3">
        <v>26.5</v>
      </c>
      <c r="D170" s="20">
        <v>116400</v>
      </c>
      <c r="E170" s="20">
        <v>12</v>
      </c>
      <c r="F170" s="21">
        <v>37022.96</v>
      </c>
      <c r="G170" s="23">
        <f>F170/12</f>
        <v>3085.2466666666664</v>
      </c>
    </row>
    <row r="171" spans="1:7" ht="13.5" customHeight="1">
      <c r="A171" s="66" t="s">
        <v>149</v>
      </c>
      <c r="B171" s="67"/>
      <c r="C171" s="67"/>
      <c r="D171" s="67"/>
      <c r="E171" s="67"/>
      <c r="F171" s="67"/>
      <c r="G171" s="68"/>
    </row>
    <row r="172" spans="1:7" ht="13.5" customHeight="1">
      <c r="A172" s="3" t="s">
        <v>192</v>
      </c>
      <c r="B172" s="41"/>
      <c r="C172" s="41"/>
      <c r="D172" s="41"/>
      <c r="E172" s="41"/>
      <c r="F172" s="41"/>
      <c r="G172" s="53">
        <v>395</v>
      </c>
    </row>
    <row r="173" spans="1:7" ht="13.5" customHeight="1" hidden="1">
      <c r="A173" s="3" t="s">
        <v>254</v>
      </c>
      <c r="B173" s="41"/>
      <c r="C173" s="41"/>
      <c r="D173" s="41"/>
      <c r="E173" s="41"/>
      <c r="F173" s="41"/>
      <c r="G173" s="53">
        <v>345</v>
      </c>
    </row>
    <row r="174" spans="1:7" ht="13.5" customHeight="1" hidden="1">
      <c r="A174" s="3" t="s">
        <v>193</v>
      </c>
      <c r="B174" s="41"/>
      <c r="C174" s="41"/>
      <c r="D174" s="41"/>
      <c r="E174" s="41"/>
      <c r="F174" s="41"/>
      <c r="G174" s="23">
        <v>240</v>
      </c>
    </row>
    <row r="175" spans="1:7" ht="13.5" customHeight="1" hidden="1">
      <c r="A175" s="3" t="s">
        <v>181</v>
      </c>
      <c r="B175" s="3"/>
      <c r="C175" s="3"/>
      <c r="D175" s="20"/>
      <c r="E175" s="20"/>
      <c r="F175" s="21"/>
      <c r="G175" s="23">
        <v>290</v>
      </c>
    </row>
    <row r="176" spans="1:7" ht="13.5" customHeight="1">
      <c r="A176" s="66" t="s">
        <v>61</v>
      </c>
      <c r="B176" s="67"/>
      <c r="C176" s="67"/>
      <c r="D176" s="67"/>
      <c r="E176" s="67"/>
      <c r="F176" s="67"/>
      <c r="G176" s="68"/>
    </row>
    <row r="177" spans="1:7" ht="12" customHeight="1" hidden="1">
      <c r="A177" s="3"/>
      <c r="B177" s="3"/>
      <c r="C177" s="3"/>
      <c r="D177" s="20"/>
      <c r="E177" s="20"/>
      <c r="F177" s="21"/>
      <c r="G177" s="23"/>
    </row>
    <row r="178" spans="1:7" ht="12.75" customHeight="1" hidden="1">
      <c r="A178" s="3"/>
      <c r="B178" s="3"/>
      <c r="C178" s="3"/>
      <c r="D178" s="20"/>
      <c r="E178" s="20"/>
      <c r="F178" s="21"/>
      <c r="G178" s="23"/>
    </row>
    <row r="179" spans="1:7" ht="12.75">
      <c r="A179" s="3" t="s">
        <v>62</v>
      </c>
      <c r="B179" s="3" t="s">
        <v>45</v>
      </c>
      <c r="C179" s="3"/>
      <c r="D179" s="20">
        <v>98000</v>
      </c>
      <c r="E179" s="20"/>
      <c r="F179" s="21">
        <v>963.02</v>
      </c>
      <c r="G179" s="23">
        <v>122.21</v>
      </c>
    </row>
    <row r="180" spans="1:7" ht="12.75" hidden="1">
      <c r="A180" s="3" t="s">
        <v>113</v>
      </c>
      <c r="B180" s="3" t="s">
        <v>45</v>
      </c>
      <c r="C180" s="3"/>
      <c r="D180" s="20">
        <v>65300</v>
      </c>
      <c r="E180" s="20"/>
      <c r="F180" s="21">
        <v>813.51</v>
      </c>
      <c r="G180" s="23">
        <v>103.5</v>
      </c>
    </row>
    <row r="181" spans="1:7" ht="14.25" customHeight="1" hidden="1">
      <c r="A181" s="3" t="s">
        <v>115</v>
      </c>
      <c r="B181" s="3" t="s">
        <v>45</v>
      </c>
      <c r="C181" s="3"/>
      <c r="D181" s="20">
        <v>67000</v>
      </c>
      <c r="E181" s="20"/>
      <c r="F181" s="21">
        <v>1282.39</v>
      </c>
      <c r="G181" s="23">
        <v>213.73</v>
      </c>
    </row>
    <row r="182" spans="1:7" ht="12.75" customHeight="1" hidden="1">
      <c r="A182" s="3" t="s">
        <v>91</v>
      </c>
      <c r="B182" s="3" t="s">
        <v>45</v>
      </c>
      <c r="C182" s="3"/>
      <c r="D182" s="20">
        <v>68000</v>
      </c>
      <c r="E182" s="20"/>
      <c r="F182" s="21">
        <v>1571.31</v>
      </c>
      <c r="G182" s="23">
        <v>268.6</v>
      </c>
    </row>
    <row r="183" spans="1:7" ht="12.75" customHeight="1">
      <c r="A183" s="3" t="s">
        <v>114</v>
      </c>
      <c r="B183" s="3" t="s">
        <v>45</v>
      </c>
      <c r="C183" s="3"/>
      <c r="D183" s="20">
        <v>98000</v>
      </c>
      <c r="E183" s="20"/>
      <c r="F183" s="21">
        <v>8821.18</v>
      </c>
      <c r="G183" s="23">
        <v>1130.92</v>
      </c>
    </row>
    <row r="184" spans="1:7" ht="15">
      <c r="A184" s="66" t="s">
        <v>59</v>
      </c>
      <c r="B184" s="78"/>
      <c r="C184" s="78"/>
      <c r="D184" s="78"/>
      <c r="E184" s="78"/>
      <c r="F184" s="78"/>
      <c r="G184" s="79"/>
    </row>
    <row r="185" spans="1:7" ht="12.75">
      <c r="A185" s="3" t="s">
        <v>179</v>
      </c>
      <c r="B185" s="3" t="s">
        <v>28</v>
      </c>
      <c r="C185" s="3">
        <v>1.26</v>
      </c>
      <c r="D185" s="20">
        <v>88000</v>
      </c>
      <c r="E185" s="20">
        <v>6</v>
      </c>
      <c r="F185" s="21">
        <f aca="true" t="shared" si="6" ref="F185:F203">G185*E185</f>
        <v>665.28</v>
      </c>
      <c r="G185" s="53">
        <f aca="true" t="shared" si="7" ref="G185:G193">C185*D185/1000</f>
        <v>110.88</v>
      </c>
    </row>
    <row r="186" spans="1:7" ht="12.75">
      <c r="A186" s="3" t="s">
        <v>268</v>
      </c>
      <c r="B186" s="3" t="s">
        <v>269</v>
      </c>
      <c r="C186" s="3"/>
      <c r="D186" s="20">
        <v>106000</v>
      </c>
      <c r="E186" s="20"/>
      <c r="F186" s="21">
        <v>1125</v>
      </c>
      <c r="G186" s="53">
        <v>187.5</v>
      </c>
    </row>
    <row r="187" spans="1:7" ht="12.75" hidden="1">
      <c r="A187" s="3" t="s">
        <v>130</v>
      </c>
      <c r="B187" s="3" t="s">
        <v>28</v>
      </c>
      <c r="C187" s="3"/>
      <c r="D187" s="20">
        <v>35800</v>
      </c>
      <c r="E187" s="20"/>
      <c r="F187" s="21">
        <f t="shared" si="6"/>
        <v>0</v>
      </c>
      <c r="G187" s="23">
        <v>88.43</v>
      </c>
    </row>
    <row r="188" spans="1:7" ht="13.5" customHeight="1">
      <c r="A188" s="3" t="s">
        <v>243</v>
      </c>
      <c r="B188" s="3" t="s">
        <v>28</v>
      </c>
      <c r="C188" s="3">
        <v>2.54</v>
      </c>
      <c r="D188" s="52">
        <v>77500</v>
      </c>
      <c r="E188" s="52">
        <v>12</v>
      </c>
      <c r="F188" s="21">
        <f t="shared" si="6"/>
        <v>2362.2</v>
      </c>
      <c r="G188" s="23">
        <f t="shared" si="7"/>
        <v>196.85</v>
      </c>
    </row>
    <row r="189" spans="1:7" ht="12.75">
      <c r="A189" s="3" t="s">
        <v>255</v>
      </c>
      <c r="B189" s="3" t="s">
        <v>28</v>
      </c>
      <c r="C189" s="3">
        <v>2.93</v>
      </c>
      <c r="D189" s="20">
        <v>77500</v>
      </c>
      <c r="E189" s="20">
        <v>12</v>
      </c>
      <c r="F189" s="21">
        <f t="shared" si="6"/>
        <v>2724.8999999999996</v>
      </c>
      <c r="G189" s="23">
        <f t="shared" si="7"/>
        <v>227.075</v>
      </c>
    </row>
    <row r="190" spans="1:7" ht="13.5" customHeight="1" hidden="1">
      <c r="A190" s="3" t="s">
        <v>219</v>
      </c>
      <c r="B190" s="3" t="s">
        <v>28</v>
      </c>
      <c r="C190" s="3"/>
      <c r="D190" s="20">
        <v>51500</v>
      </c>
      <c r="E190" s="20"/>
      <c r="F190" s="21">
        <f t="shared" si="6"/>
        <v>0</v>
      </c>
      <c r="G190" s="23">
        <v>169.95</v>
      </c>
    </row>
    <row r="191" spans="1:7" ht="12.75">
      <c r="A191" s="3" t="s">
        <v>225</v>
      </c>
      <c r="B191" s="3" t="s">
        <v>28</v>
      </c>
      <c r="C191" s="3">
        <v>3.22</v>
      </c>
      <c r="D191" s="20">
        <v>77500</v>
      </c>
      <c r="E191" s="20">
        <v>12</v>
      </c>
      <c r="F191" s="21">
        <f t="shared" si="6"/>
        <v>2994.6000000000004</v>
      </c>
      <c r="G191" s="23">
        <f t="shared" si="7"/>
        <v>249.55000000000004</v>
      </c>
    </row>
    <row r="192" spans="1:7" ht="12.75">
      <c r="A192" s="3" t="s">
        <v>218</v>
      </c>
      <c r="B192" s="3" t="s">
        <v>28</v>
      </c>
      <c r="C192" s="3">
        <v>4.07</v>
      </c>
      <c r="D192" s="20">
        <v>81000</v>
      </c>
      <c r="E192" s="20">
        <v>12</v>
      </c>
      <c r="F192" s="21">
        <f>D192/1000*12*4.07</f>
        <v>3956.0400000000004</v>
      </c>
      <c r="G192" s="23">
        <f>F192/12</f>
        <v>329.67</v>
      </c>
    </row>
    <row r="193" spans="1:7" ht="13.5" customHeight="1">
      <c r="A193" s="3" t="s">
        <v>168</v>
      </c>
      <c r="B193" s="3" t="s">
        <v>28</v>
      </c>
      <c r="C193" s="3">
        <v>4.99</v>
      </c>
      <c r="D193" s="20">
        <v>77500</v>
      </c>
      <c r="E193" s="20">
        <v>12</v>
      </c>
      <c r="F193" s="21">
        <f t="shared" si="6"/>
        <v>4640.700000000001</v>
      </c>
      <c r="G193" s="23">
        <f t="shared" si="7"/>
        <v>386.725</v>
      </c>
    </row>
    <row r="194" spans="1:7" ht="13.5" customHeight="1" hidden="1">
      <c r="A194" s="3" t="s">
        <v>77</v>
      </c>
      <c r="B194" s="3" t="s">
        <v>28</v>
      </c>
      <c r="C194" s="3"/>
      <c r="D194" s="20">
        <v>42700</v>
      </c>
      <c r="E194" s="20"/>
      <c r="F194" s="21">
        <f t="shared" si="6"/>
        <v>0</v>
      </c>
      <c r="G194" s="23">
        <v>314.27</v>
      </c>
    </row>
    <row r="195" spans="1:7" ht="1.5" customHeight="1" hidden="1">
      <c r="A195" s="3" t="s">
        <v>119</v>
      </c>
      <c r="B195" s="3" t="s">
        <v>28</v>
      </c>
      <c r="C195" s="3"/>
      <c r="D195" s="20">
        <v>37100</v>
      </c>
      <c r="E195" s="20"/>
      <c r="F195" s="21">
        <f t="shared" si="6"/>
        <v>0</v>
      </c>
      <c r="G195" s="23">
        <v>207.73</v>
      </c>
    </row>
    <row r="196" spans="1:7" ht="13.5" customHeight="1">
      <c r="A196" s="3" t="s">
        <v>203</v>
      </c>
      <c r="B196" s="3" t="s">
        <v>28</v>
      </c>
      <c r="C196" s="3">
        <v>7.2</v>
      </c>
      <c r="D196" s="20">
        <v>82500</v>
      </c>
      <c r="E196" s="20">
        <v>12</v>
      </c>
      <c r="F196" s="21">
        <v>7130.5</v>
      </c>
      <c r="G196" s="23">
        <f>F196/12</f>
        <v>594.2083333333334</v>
      </c>
    </row>
    <row r="197" spans="1:7" ht="13.5" customHeight="1" hidden="1">
      <c r="A197" s="3" t="s">
        <v>170</v>
      </c>
      <c r="B197" s="3" t="s">
        <v>28</v>
      </c>
      <c r="C197" s="3"/>
      <c r="D197" s="20">
        <v>48950</v>
      </c>
      <c r="E197" s="20"/>
      <c r="F197" s="21">
        <f t="shared" si="6"/>
        <v>0</v>
      </c>
      <c r="G197" s="23">
        <v>479.71</v>
      </c>
    </row>
    <row r="198" spans="1:7" ht="12.75">
      <c r="A198" s="3" t="s">
        <v>231</v>
      </c>
      <c r="B198" s="3" t="s">
        <v>28</v>
      </c>
      <c r="C198" s="3">
        <v>10.17</v>
      </c>
      <c r="D198" s="20">
        <v>81500</v>
      </c>
      <c r="E198" s="20">
        <v>12</v>
      </c>
      <c r="F198" s="21">
        <v>9951.16</v>
      </c>
      <c r="G198" s="23">
        <f>F198/12</f>
        <v>829.2633333333333</v>
      </c>
    </row>
    <row r="199" spans="1:7" ht="13.5" customHeight="1">
      <c r="A199" s="3" t="s">
        <v>229</v>
      </c>
      <c r="B199" s="3" t="s">
        <v>28</v>
      </c>
      <c r="C199" s="3">
        <v>11.5</v>
      </c>
      <c r="D199" s="20">
        <v>95000</v>
      </c>
      <c r="E199" s="20">
        <v>12</v>
      </c>
      <c r="F199" s="21">
        <v>13122</v>
      </c>
      <c r="G199" s="23">
        <f>F199/12</f>
        <v>1093.5</v>
      </c>
    </row>
    <row r="200" spans="1:7" ht="13.5" customHeight="1" hidden="1">
      <c r="A200" s="3" t="s">
        <v>107</v>
      </c>
      <c r="B200" s="3" t="s">
        <v>28</v>
      </c>
      <c r="C200" s="3"/>
      <c r="D200" s="20">
        <v>36600</v>
      </c>
      <c r="E200" s="20"/>
      <c r="F200" s="21">
        <f t="shared" si="6"/>
        <v>0</v>
      </c>
      <c r="G200" s="23">
        <v>469.21</v>
      </c>
    </row>
    <row r="201" spans="1:7" ht="13.5" customHeight="1" hidden="1">
      <c r="A201" s="3" t="s">
        <v>174</v>
      </c>
      <c r="B201" s="3" t="s">
        <v>28</v>
      </c>
      <c r="C201" s="3"/>
      <c r="D201" s="20">
        <v>45700</v>
      </c>
      <c r="E201" s="20"/>
      <c r="F201" s="21">
        <f t="shared" si="6"/>
        <v>0</v>
      </c>
      <c r="G201" s="23">
        <v>714.75</v>
      </c>
    </row>
    <row r="202" spans="1:7" ht="14.25" customHeight="1">
      <c r="A202" s="3" t="s">
        <v>249</v>
      </c>
      <c r="B202" s="3" t="s">
        <v>28</v>
      </c>
      <c r="C202" s="3">
        <v>15.85</v>
      </c>
      <c r="D202" s="20">
        <v>84500</v>
      </c>
      <c r="E202" s="20">
        <v>12</v>
      </c>
      <c r="F202" s="21">
        <v>16095.23</v>
      </c>
      <c r="G202" s="23">
        <f>F202/12</f>
        <v>1341.2691666666667</v>
      </c>
    </row>
    <row r="203" spans="1:7" ht="15" customHeight="1">
      <c r="A203" s="3" t="s">
        <v>237</v>
      </c>
      <c r="B203" s="3" t="s">
        <v>28</v>
      </c>
      <c r="C203" s="3">
        <v>19.1</v>
      </c>
      <c r="D203" s="20">
        <v>86000</v>
      </c>
      <c r="E203" s="20">
        <v>12</v>
      </c>
      <c r="F203" s="21">
        <f t="shared" si="6"/>
        <v>19711.2</v>
      </c>
      <c r="G203" s="23">
        <f>C203*D203/1000</f>
        <v>1642.6000000000001</v>
      </c>
    </row>
    <row r="204" spans="1:7" ht="14.25" customHeight="1" hidden="1">
      <c r="A204" s="83" t="s">
        <v>60</v>
      </c>
      <c r="B204" s="84"/>
      <c r="C204" s="84"/>
      <c r="D204" s="84"/>
      <c r="E204" s="84"/>
      <c r="F204" s="84"/>
      <c r="G204" s="85"/>
    </row>
    <row r="205" spans="1:7" ht="14.25" customHeight="1" hidden="1">
      <c r="A205" s="3" t="s">
        <v>153</v>
      </c>
      <c r="B205" s="3" t="s">
        <v>28</v>
      </c>
      <c r="C205" s="32"/>
      <c r="D205" s="47">
        <v>42580</v>
      </c>
      <c r="E205" s="47"/>
      <c r="F205" s="20">
        <v>4788.04</v>
      </c>
      <c r="G205" s="20">
        <v>407.5</v>
      </c>
    </row>
    <row r="206" spans="1:7" ht="14.25" customHeight="1" hidden="1">
      <c r="A206" s="3" t="s">
        <v>156</v>
      </c>
      <c r="B206" s="3" t="s">
        <v>28</v>
      </c>
      <c r="C206" s="3"/>
      <c r="D206" s="20">
        <v>40000</v>
      </c>
      <c r="E206" s="20"/>
      <c r="F206" s="21">
        <v>3686.4</v>
      </c>
      <c r="G206" s="23">
        <v>307.2</v>
      </c>
    </row>
    <row r="207" spans="1:7" ht="0.75" customHeight="1" hidden="1">
      <c r="A207" s="3"/>
      <c r="B207" s="3"/>
      <c r="C207" s="3"/>
      <c r="D207" s="20"/>
      <c r="E207" s="20"/>
      <c r="F207" s="21"/>
      <c r="G207" s="23"/>
    </row>
    <row r="208" spans="1:7" ht="13.5" customHeight="1" hidden="1">
      <c r="A208" s="3" t="s">
        <v>101</v>
      </c>
      <c r="B208" s="3" t="s">
        <v>28</v>
      </c>
      <c r="C208" s="3"/>
      <c r="D208" s="20">
        <v>51800</v>
      </c>
      <c r="E208" s="20"/>
      <c r="F208" s="21">
        <v>8826.72</v>
      </c>
      <c r="G208" s="23">
        <v>735.56</v>
      </c>
    </row>
    <row r="209" spans="1:7" ht="13.5" customHeight="1" hidden="1">
      <c r="A209" s="3" t="s">
        <v>102</v>
      </c>
      <c r="B209" s="3" t="s">
        <v>28</v>
      </c>
      <c r="C209" s="3"/>
      <c r="D209" s="20">
        <v>46400</v>
      </c>
      <c r="E209" s="20"/>
      <c r="F209" s="21">
        <v>11692.8</v>
      </c>
      <c r="G209" s="23">
        <v>974.4</v>
      </c>
    </row>
    <row r="210" spans="1:7" ht="13.5" customHeight="1">
      <c r="A210" s="40"/>
      <c r="B210" s="55" t="s">
        <v>9</v>
      </c>
      <c r="C210" s="59"/>
      <c r="D210" s="41"/>
      <c r="E210" s="41"/>
      <c r="F210" s="41"/>
      <c r="G210" s="42"/>
    </row>
    <row r="211" spans="1:7" ht="15" customHeight="1">
      <c r="A211" s="3" t="s">
        <v>131</v>
      </c>
      <c r="B211" s="3" t="s">
        <v>2</v>
      </c>
      <c r="C211" s="3">
        <v>6.08</v>
      </c>
      <c r="D211" s="27">
        <v>88500</v>
      </c>
      <c r="E211" s="27">
        <v>12</v>
      </c>
      <c r="F211" s="21">
        <f>D211/1000*12*6.08</f>
        <v>6456.96</v>
      </c>
      <c r="G211" s="23">
        <v>626.24</v>
      </c>
    </row>
    <row r="212" spans="1:7" ht="15" customHeight="1" hidden="1">
      <c r="A212" s="3" t="s">
        <v>144</v>
      </c>
      <c r="B212" s="3" t="s">
        <v>2</v>
      </c>
      <c r="C212" s="3"/>
      <c r="D212" s="27">
        <v>43000</v>
      </c>
      <c r="E212" s="27">
        <v>12</v>
      </c>
      <c r="F212" s="21">
        <f>G212*E212</f>
        <v>0</v>
      </c>
      <c r="G212" s="23">
        <f>C212*D212/1000</f>
        <v>0</v>
      </c>
    </row>
    <row r="213" spans="1:7" ht="12.75" customHeight="1">
      <c r="A213" s="3" t="s">
        <v>185</v>
      </c>
      <c r="B213" s="3" t="s">
        <v>2</v>
      </c>
      <c r="C213" s="3">
        <v>7.37</v>
      </c>
      <c r="D213" s="27">
        <v>82000</v>
      </c>
      <c r="E213" s="27">
        <v>12</v>
      </c>
      <c r="F213" s="21">
        <v>7256.63</v>
      </c>
      <c r="G213" s="23">
        <f>F213/12</f>
        <v>604.7191666666666</v>
      </c>
    </row>
    <row r="214" spans="1:7" ht="13.5" customHeight="1">
      <c r="A214" s="3" t="s">
        <v>250</v>
      </c>
      <c r="B214" s="3" t="s">
        <v>2</v>
      </c>
      <c r="C214" s="3">
        <v>9</v>
      </c>
      <c r="D214" s="27">
        <v>88500</v>
      </c>
      <c r="E214" s="27">
        <v>12</v>
      </c>
      <c r="F214" s="21">
        <v>9455.12</v>
      </c>
      <c r="G214" s="23">
        <f>F214/12</f>
        <v>787.9266666666667</v>
      </c>
    </row>
    <row r="215" spans="1:7" ht="12.75" customHeight="1">
      <c r="A215" s="3" t="s">
        <v>220</v>
      </c>
      <c r="B215" s="3" t="s">
        <v>2</v>
      </c>
      <c r="C215" s="3">
        <v>10.75</v>
      </c>
      <c r="D215" s="27">
        <v>89500</v>
      </c>
      <c r="E215" s="27">
        <v>12</v>
      </c>
      <c r="F215" s="21">
        <v>11548.38</v>
      </c>
      <c r="G215" s="23">
        <f>F215/12</f>
        <v>962.3649999999999</v>
      </c>
    </row>
    <row r="216" spans="1:7" ht="12.75">
      <c r="A216" s="3" t="s">
        <v>244</v>
      </c>
      <c r="B216" s="3" t="s">
        <v>2</v>
      </c>
      <c r="C216" s="3">
        <v>12.64</v>
      </c>
      <c r="D216" s="27">
        <v>90500</v>
      </c>
      <c r="E216" s="27">
        <v>12</v>
      </c>
      <c r="F216" s="21">
        <v>13507.46</v>
      </c>
      <c r="G216" s="23">
        <f>F216/12</f>
        <v>1125.6216666666667</v>
      </c>
    </row>
    <row r="217" spans="1:7" ht="12.75">
      <c r="A217" s="3" t="s">
        <v>238</v>
      </c>
      <c r="B217" s="3" t="s">
        <v>2</v>
      </c>
      <c r="C217" s="3">
        <v>12.7</v>
      </c>
      <c r="D217" s="27">
        <v>91500</v>
      </c>
      <c r="E217" s="27">
        <v>12</v>
      </c>
      <c r="F217" s="21">
        <f>G217*E217</f>
        <v>13944.599999999999</v>
      </c>
      <c r="G217" s="23">
        <f>C217*D217/1000</f>
        <v>1162.05</v>
      </c>
    </row>
    <row r="218" spans="1:7" ht="12.75" customHeight="1" hidden="1">
      <c r="A218" s="3" t="s">
        <v>175</v>
      </c>
      <c r="B218" s="3" t="s">
        <v>2</v>
      </c>
      <c r="C218" s="3"/>
      <c r="D218" s="27">
        <v>60800</v>
      </c>
      <c r="E218" s="27">
        <v>12</v>
      </c>
      <c r="F218" s="21">
        <f>G218*E218</f>
        <v>0</v>
      </c>
      <c r="G218" s="23">
        <f>C218*D218/1000</f>
        <v>0</v>
      </c>
    </row>
    <row r="219" spans="1:7" ht="12.75" customHeight="1">
      <c r="A219" s="3" t="s">
        <v>199</v>
      </c>
      <c r="B219" s="3" t="s">
        <v>2</v>
      </c>
      <c r="C219" s="3">
        <v>14.79</v>
      </c>
      <c r="D219" s="27">
        <v>91000</v>
      </c>
      <c r="E219" s="27">
        <v>12</v>
      </c>
      <c r="F219" s="21">
        <v>16163.41</v>
      </c>
      <c r="G219" s="23">
        <f>F219/12</f>
        <v>1346.9508333333333</v>
      </c>
    </row>
    <row r="220" spans="1:7" ht="13.5" customHeight="1">
      <c r="A220" s="3" t="s">
        <v>217</v>
      </c>
      <c r="B220" s="3" t="s">
        <v>2</v>
      </c>
      <c r="C220" s="3">
        <v>16.9</v>
      </c>
      <c r="D220" s="27">
        <v>91000</v>
      </c>
      <c r="E220" s="27">
        <v>12</v>
      </c>
      <c r="F220" s="21">
        <v>18458.41</v>
      </c>
      <c r="G220" s="23">
        <f>F220/12</f>
        <v>1538.2008333333333</v>
      </c>
    </row>
    <row r="221" spans="1:7" ht="13.5" customHeight="1">
      <c r="A221" s="3" t="s">
        <v>186</v>
      </c>
      <c r="B221" s="3" t="s">
        <v>2</v>
      </c>
      <c r="C221" s="3">
        <v>19.6</v>
      </c>
      <c r="D221" s="27">
        <v>92500</v>
      </c>
      <c r="E221" s="27">
        <v>12</v>
      </c>
      <c r="F221" s="21">
        <v>21764.7</v>
      </c>
      <c r="G221" s="23">
        <f>F221/12</f>
        <v>1813.7250000000001</v>
      </c>
    </row>
    <row r="222" spans="1:7" ht="14.25" customHeight="1">
      <c r="A222" s="3" t="s">
        <v>197</v>
      </c>
      <c r="B222" s="3" t="s">
        <v>2</v>
      </c>
      <c r="C222" s="3">
        <v>21.5</v>
      </c>
      <c r="D222" s="27">
        <v>93500</v>
      </c>
      <c r="E222" s="27">
        <v>12</v>
      </c>
      <c r="F222" s="21">
        <v>24160.2</v>
      </c>
      <c r="G222" s="23">
        <f>F222/12</f>
        <v>2013.3500000000001</v>
      </c>
    </row>
    <row r="223" spans="1:7" ht="13.5" customHeight="1" hidden="1">
      <c r="A223" s="3" t="s">
        <v>158</v>
      </c>
      <c r="B223" s="3" t="s">
        <v>2</v>
      </c>
      <c r="C223" s="3"/>
      <c r="D223" s="27">
        <v>87000</v>
      </c>
      <c r="E223" s="27">
        <v>12</v>
      </c>
      <c r="F223" s="21">
        <f>G223*E223</f>
        <v>0</v>
      </c>
      <c r="G223" s="23">
        <f>C223*D223/1000</f>
        <v>0</v>
      </c>
    </row>
    <row r="224" spans="1:7" ht="14.25" customHeight="1">
      <c r="A224" s="3" t="s">
        <v>132</v>
      </c>
      <c r="B224" s="3" t="s">
        <v>2</v>
      </c>
      <c r="C224" s="3">
        <v>28.7</v>
      </c>
      <c r="D224" s="27">
        <v>113500</v>
      </c>
      <c r="E224" s="27">
        <v>12</v>
      </c>
      <c r="F224" s="21">
        <f>G224*E224</f>
        <v>39089.399999999994</v>
      </c>
      <c r="G224" s="23">
        <f>C224*D224/1000</f>
        <v>3257.45</v>
      </c>
    </row>
    <row r="225" spans="1:7" ht="14.25" customHeight="1">
      <c r="A225" s="3" t="s">
        <v>191</v>
      </c>
      <c r="B225" s="3" t="s">
        <v>2</v>
      </c>
      <c r="C225" s="3">
        <v>33.6</v>
      </c>
      <c r="D225" s="27">
        <v>114000</v>
      </c>
      <c r="E225" s="27">
        <v>12</v>
      </c>
      <c r="F225" s="21">
        <f>G225*E225</f>
        <v>45964.8</v>
      </c>
      <c r="G225" s="23">
        <f>C225*D225/1000</f>
        <v>3830.4</v>
      </c>
    </row>
    <row r="226" spans="1:7" ht="14.25" customHeight="1" hidden="1">
      <c r="A226" s="3" t="s">
        <v>90</v>
      </c>
      <c r="B226" s="3" t="s">
        <v>2</v>
      </c>
      <c r="C226" s="3"/>
      <c r="D226" s="27">
        <v>72000</v>
      </c>
      <c r="E226" s="27"/>
      <c r="F226" s="21">
        <v>27812.16</v>
      </c>
      <c r="G226" s="23">
        <v>2317.68</v>
      </c>
    </row>
    <row r="227" spans="1:7" ht="13.5" customHeight="1">
      <c r="A227" s="66" t="s">
        <v>42</v>
      </c>
      <c r="B227" s="67"/>
      <c r="C227" s="67"/>
      <c r="D227" s="67"/>
      <c r="E227" s="67"/>
      <c r="F227" s="67"/>
      <c r="G227" s="68"/>
    </row>
    <row r="228" spans="1:7" ht="14.25" customHeight="1">
      <c r="A228" s="3" t="s">
        <v>143</v>
      </c>
      <c r="B228" s="3" t="s">
        <v>46</v>
      </c>
      <c r="C228" s="3">
        <v>22.18</v>
      </c>
      <c r="D228" s="27">
        <v>119000</v>
      </c>
      <c r="E228" s="27">
        <v>12</v>
      </c>
      <c r="F228" s="21">
        <v>31733.33</v>
      </c>
      <c r="G228" s="23">
        <v>2644.44</v>
      </c>
    </row>
    <row r="229" spans="1:7" ht="13.5" customHeight="1" hidden="1">
      <c r="A229" s="3"/>
      <c r="B229" s="3"/>
      <c r="C229" s="3"/>
      <c r="D229" s="27"/>
      <c r="E229" s="27"/>
      <c r="F229" s="21"/>
      <c r="G229" s="23"/>
    </row>
    <row r="230" spans="1:7" ht="13.5" customHeight="1" hidden="1">
      <c r="A230" s="3"/>
      <c r="B230" s="3"/>
      <c r="C230" s="3"/>
      <c r="D230" s="27"/>
      <c r="E230" s="27"/>
      <c r="F230" s="21"/>
      <c r="G230" s="23"/>
    </row>
    <row r="231" spans="1:7" ht="13.5" customHeight="1" hidden="1">
      <c r="A231" s="3"/>
      <c r="B231" s="3"/>
      <c r="C231" s="3"/>
      <c r="D231" s="27"/>
      <c r="E231" s="27"/>
      <c r="F231" s="21"/>
      <c r="G231" s="23"/>
    </row>
    <row r="232" spans="1:7" ht="14.25" customHeight="1" hidden="1">
      <c r="A232" s="3"/>
      <c r="B232" s="3"/>
      <c r="C232" s="3"/>
      <c r="D232" s="27"/>
      <c r="E232" s="27"/>
      <c r="F232" s="21"/>
      <c r="G232" s="23"/>
    </row>
    <row r="233" spans="1:7" ht="12.75" customHeight="1" hidden="1">
      <c r="A233" s="3"/>
      <c r="B233" s="3"/>
      <c r="C233" s="3"/>
      <c r="D233" s="27"/>
      <c r="E233" s="27"/>
      <c r="F233" s="21"/>
      <c r="G233" s="23"/>
    </row>
    <row r="234" spans="1:7" ht="13.5" customHeight="1">
      <c r="A234" s="66" t="s">
        <v>69</v>
      </c>
      <c r="B234" s="78"/>
      <c r="C234" s="78"/>
      <c r="D234" s="78"/>
      <c r="E234" s="78"/>
      <c r="F234" s="78"/>
      <c r="G234" s="79"/>
    </row>
    <row r="235" spans="1:7" ht="12.75" customHeight="1">
      <c r="A235" s="3" t="s">
        <v>70</v>
      </c>
      <c r="B235" s="3" t="s">
        <v>38</v>
      </c>
      <c r="C235" s="3"/>
      <c r="D235" s="20">
        <v>125000</v>
      </c>
      <c r="E235" s="20"/>
      <c r="F235" s="20"/>
      <c r="G235" s="24"/>
    </row>
    <row r="236" spans="1:7" ht="12.75" customHeight="1" hidden="1">
      <c r="A236" s="3" t="s">
        <v>123</v>
      </c>
      <c r="B236" s="3" t="s">
        <v>38</v>
      </c>
      <c r="C236" s="3"/>
      <c r="D236" s="20">
        <v>62000</v>
      </c>
      <c r="E236" s="20"/>
      <c r="F236" s="20"/>
      <c r="G236" s="24"/>
    </row>
    <row r="237" spans="1:7" ht="12.75" customHeight="1" hidden="1">
      <c r="A237" s="3" t="s">
        <v>71</v>
      </c>
      <c r="B237" s="3" t="s">
        <v>38</v>
      </c>
      <c r="C237" s="3"/>
      <c r="D237" s="20">
        <v>97400</v>
      </c>
      <c r="E237" s="20"/>
      <c r="F237" s="20"/>
      <c r="G237" s="24"/>
    </row>
    <row r="238" spans="1:7" ht="12.75" customHeight="1">
      <c r="A238" s="3" t="s">
        <v>259</v>
      </c>
      <c r="B238" s="3" t="s">
        <v>38</v>
      </c>
      <c r="C238" s="3"/>
      <c r="D238" s="20">
        <v>125000</v>
      </c>
      <c r="E238" s="20"/>
      <c r="F238" s="20"/>
      <c r="G238" s="24"/>
    </row>
    <row r="239" spans="1:7" ht="12.75" customHeight="1">
      <c r="A239" s="3" t="s">
        <v>72</v>
      </c>
      <c r="B239" s="3" t="s">
        <v>38</v>
      </c>
      <c r="C239" s="3"/>
      <c r="D239" s="20">
        <v>125000</v>
      </c>
      <c r="E239" s="20"/>
      <c r="F239" s="20"/>
      <c r="G239" s="24"/>
    </row>
    <row r="240" spans="1:7" ht="12.75" customHeight="1">
      <c r="A240" s="3" t="s">
        <v>73</v>
      </c>
      <c r="B240" s="3" t="s">
        <v>38</v>
      </c>
      <c r="C240" s="3"/>
      <c r="D240" s="20">
        <v>112000</v>
      </c>
      <c r="E240" s="20"/>
      <c r="F240" s="20"/>
      <c r="G240" s="24"/>
    </row>
    <row r="241" spans="1:7" ht="12.75" customHeight="1" hidden="1">
      <c r="A241" s="3" t="s">
        <v>74</v>
      </c>
      <c r="B241" s="3" t="s">
        <v>38</v>
      </c>
      <c r="C241" s="3"/>
      <c r="D241" s="20">
        <v>96900</v>
      </c>
      <c r="E241" s="20"/>
      <c r="F241" s="20"/>
      <c r="G241" s="24"/>
    </row>
    <row r="242" spans="1:7" ht="12.75" customHeight="1">
      <c r="A242" s="3" t="s">
        <v>260</v>
      </c>
      <c r="B242" s="3" t="s">
        <v>38</v>
      </c>
      <c r="C242" s="3"/>
      <c r="D242" s="20">
        <v>125000</v>
      </c>
      <c r="E242" s="20"/>
      <c r="F242" s="20"/>
      <c r="G242" s="24"/>
    </row>
    <row r="243" spans="1:7" ht="12.75">
      <c r="A243" s="3" t="s">
        <v>75</v>
      </c>
      <c r="B243" s="3" t="s">
        <v>38</v>
      </c>
      <c r="C243" s="3"/>
      <c r="D243" s="20">
        <v>112000</v>
      </c>
      <c r="E243" s="20"/>
      <c r="F243" s="20"/>
      <c r="G243" s="24"/>
    </row>
    <row r="244" spans="1:7" ht="12.75">
      <c r="A244" s="3" t="s">
        <v>165</v>
      </c>
      <c r="B244" s="3" t="s">
        <v>38</v>
      </c>
      <c r="C244" s="3"/>
      <c r="D244" s="20">
        <v>112000</v>
      </c>
      <c r="E244" s="20"/>
      <c r="F244" s="20"/>
      <c r="G244" s="24"/>
    </row>
    <row r="245" spans="1:7" s="9" customFormat="1" ht="14.25">
      <c r="A245" s="66" t="s">
        <v>8</v>
      </c>
      <c r="B245" s="67"/>
      <c r="C245" s="67"/>
      <c r="D245" s="67"/>
      <c r="E245" s="67"/>
      <c r="F245" s="67"/>
      <c r="G245" s="68"/>
    </row>
    <row r="246" spans="1:7" s="9" customFormat="1" ht="12.75" customHeight="1">
      <c r="A246" s="28" t="s">
        <v>11</v>
      </c>
      <c r="B246" s="29" t="s">
        <v>12</v>
      </c>
      <c r="C246" s="29"/>
      <c r="D246" s="38" t="s">
        <v>58</v>
      </c>
      <c r="E246" s="38"/>
      <c r="F246" s="29" t="s">
        <v>14</v>
      </c>
      <c r="G246" s="29" t="s">
        <v>15</v>
      </c>
    </row>
    <row r="247" spans="1:7" s="9" customFormat="1" ht="12.75" hidden="1">
      <c r="A247" s="3" t="s">
        <v>167</v>
      </c>
      <c r="B247" s="4" t="s">
        <v>166</v>
      </c>
      <c r="C247" s="4"/>
      <c r="D247" s="4">
        <v>133</v>
      </c>
      <c r="E247" s="4"/>
      <c r="F247" s="11">
        <v>11500</v>
      </c>
      <c r="G247" s="13">
        <v>86.25</v>
      </c>
    </row>
    <row r="248" spans="1:7" s="9" customFormat="1" ht="12.75" hidden="1">
      <c r="A248" s="3" t="s">
        <v>182</v>
      </c>
      <c r="B248" s="4" t="s">
        <v>183</v>
      </c>
      <c r="C248" s="4"/>
      <c r="D248" s="4">
        <v>200</v>
      </c>
      <c r="E248" s="4"/>
      <c r="F248" s="11">
        <v>9600</v>
      </c>
      <c r="G248" s="13">
        <v>46.5</v>
      </c>
    </row>
    <row r="249" spans="1:7" s="9" customFormat="1" ht="12.75" customHeight="1" hidden="1">
      <c r="A249" s="3" t="s">
        <v>177</v>
      </c>
      <c r="B249" s="4" t="s">
        <v>166</v>
      </c>
      <c r="C249" s="4"/>
      <c r="D249" s="4">
        <v>267</v>
      </c>
      <c r="E249" s="4"/>
      <c r="F249" s="11">
        <v>9300</v>
      </c>
      <c r="G249" s="13">
        <v>32.63</v>
      </c>
    </row>
    <row r="250" spans="1:7" s="9" customFormat="1" ht="12" customHeight="1">
      <c r="A250" s="3" t="s">
        <v>65</v>
      </c>
      <c r="B250" s="4" t="s">
        <v>13</v>
      </c>
      <c r="C250" s="4"/>
      <c r="D250" s="4">
        <v>16</v>
      </c>
      <c r="E250" s="4"/>
      <c r="F250" s="11">
        <v>18300</v>
      </c>
      <c r="G250" s="13">
        <f>F250*0.06</f>
        <v>1098</v>
      </c>
    </row>
    <row r="251" spans="1:7" s="9" customFormat="1" ht="12" customHeight="1">
      <c r="A251" s="3" t="s">
        <v>66</v>
      </c>
      <c r="B251" s="4" t="s">
        <v>13</v>
      </c>
      <c r="C251" s="4"/>
      <c r="D251" s="4">
        <v>7</v>
      </c>
      <c r="E251" s="4"/>
      <c r="F251" s="11">
        <v>18300</v>
      </c>
      <c r="G251" s="13">
        <f>F251*0.135</f>
        <v>2470.5</v>
      </c>
    </row>
    <row r="252" spans="1:7" s="9" customFormat="1" ht="12" customHeight="1">
      <c r="A252" s="3" t="s">
        <v>16</v>
      </c>
      <c r="B252" s="4" t="s">
        <v>13</v>
      </c>
      <c r="C252" s="4"/>
      <c r="D252" s="4">
        <v>11</v>
      </c>
      <c r="E252" s="4"/>
      <c r="F252" s="11">
        <v>18300</v>
      </c>
      <c r="G252" s="13">
        <f>F252*0.09</f>
        <v>1647</v>
      </c>
    </row>
    <row r="253" spans="1:7" s="9" customFormat="1" ht="12" customHeight="1">
      <c r="A253" s="3" t="s">
        <v>245</v>
      </c>
      <c r="B253" s="4" t="s">
        <v>13</v>
      </c>
      <c r="C253" s="4"/>
      <c r="D253" s="4">
        <v>8</v>
      </c>
      <c r="E253" s="4"/>
      <c r="F253" s="11">
        <v>8000</v>
      </c>
      <c r="G253" s="13">
        <v>960</v>
      </c>
    </row>
    <row r="254" spans="1:7" s="9" customFormat="1" ht="12" customHeight="1">
      <c r="A254" s="3" t="s">
        <v>246</v>
      </c>
      <c r="B254" s="4" t="s">
        <v>13</v>
      </c>
      <c r="C254" s="4"/>
      <c r="D254" s="4">
        <v>5.55</v>
      </c>
      <c r="E254" s="4"/>
      <c r="F254" s="11">
        <v>8000</v>
      </c>
      <c r="G254" s="13">
        <v>1440</v>
      </c>
    </row>
    <row r="255" spans="1:7" ht="12.75" hidden="1">
      <c r="A255" s="3" t="s">
        <v>67</v>
      </c>
      <c r="B255" s="4" t="s">
        <v>13</v>
      </c>
      <c r="C255" s="4"/>
      <c r="D255" s="4">
        <v>4</v>
      </c>
      <c r="E255" s="4"/>
      <c r="F255" s="11">
        <v>7000</v>
      </c>
      <c r="G255" s="13">
        <v>1680</v>
      </c>
    </row>
    <row r="256" spans="1:7" ht="12.75" hidden="1">
      <c r="A256" s="3" t="s">
        <v>17</v>
      </c>
      <c r="B256" s="4" t="s">
        <v>13</v>
      </c>
      <c r="C256" s="4"/>
      <c r="D256" s="4">
        <v>67</v>
      </c>
      <c r="E256" s="4"/>
      <c r="F256" s="11">
        <v>9600</v>
      </c>
      <c r="G256" s="13">
        <v>144</v>
      </c>
    </row>
    <row r="257" spans="1:7" ht="0.75" customHeight="1">
      <c r="A257" s="3"/>
      <c r="B257" s="4"/>
      <c r="C257" s="4"/>
      <c r="D257" s="4"/>
      <c r="E257" s="4"/>
      <c r="F257" s="11"/>
      <c r="G257" s="13"/>
    </row>
    <row r="258" spans="1:7" ht="12.75" hidden="1">
      <c r="A258" s="3" t="s">
        <v>41</v>
      </c>
      <c r="B258" s="4" t="s">
        <v>13</v>
      </c>
      <c r="C258" s="4"/>
      <c r="D258" s="4">
        <v>44</v>
      </c>
      <c r="E258" s="4"/>
      <c r="F258" s="11">
        <v>15000</v>
      </c>
      <c r="G258" s="13">
        <v>287.5</v>
      </c>
    </row>
    <row r="259" spans="1:7" ht="0" customHeight="1" hidden="1">
      <c r="A259" s="3"/>
      <c r="B259" s="4"/>
      <c r="C259" s="4"/>
      <c r="D259" s="4"/>
      <c r="E259" s="4"/>
      <c r="F259" s="11"/>
      <c r="G259" s="13"/>
    </row>
    <row r="260" spans="1:7" ht="12.75" hidden="1">
      <c r="A260" s="3" t="s">
        <v>188</v>
      </c>
      <c r="B260" s="4" t="s">
        <v>13</v>
      </c>
      <c r="C260" s="4"/>
      <c r="D260" s="4">
        <v>33</v>
      </c>
      <c r="E260" s="4"/>
      <c r="F260" s="11">
        <v>9300</v>
      </c>
      <c r="G260" s="13">
        <v>279</v>
      </c>
    </row>
    <row r="261" spans="1:7" ht="12.75" hidden="1">
      <c r="A261" s="3" t="s">
        <v>202</v>
      </c>
      <c r="B261" s="4" t="s">
        <v>13</v>
      </c>
      <c r="C261" s="4"/>
      <c r="D261" s="4">
        <v>55</v>
      </c>
      <c r="E261" s="4"/>
      <c r="F261" s="11">
        <v>7000</v>
      </c>
      <c r="G261" s="13">
        <v>126</v>
      </c>
    </row>
    <row r="262" spans="1:7" ht="12" customHeight="1">
      <c r="A262" s="3" t="s">
        <v>54</v>
      </c>
      <c r="B262" s="4" t="s">
        <v>13</v>
      </c>
      <c r="C262" s="4"/>
      <c r="D262" s="4">
        <v>37</v>
      </c>
      <c r="E262" s="4"/>
      <c r="F262" s="11">
        <v>18300</v>
      </c>
      <c r="G262" s="13">
        <f>F262*0.027</f>
        <v>494.1</v>
      </c>
    </row>
    <row r="263" spans="1:7" ht="0.75" customHeight="1">
      <c r="A263" s="3"/>
      <c r="B263" s="4"/>
      <c r="C263" s="4"/>
      <c r="D263" s="4"/>
      <c r="E263" s="4"/>
      <c r="F263" s="11"/>
      <c r="G263" s="13"/>
    </row>
    <row r="264" spans="1:7" ht="12" customHeight="1">
      <c r="A264" s="10" t="s">
        <v>18</v>
      </c>
      <c r="B264" s="4" t="s">
        <v>13</v>
      </c>
      <c r="C264" s="4"/>
      <c r="D264" s="12">
        <v>28</v>
      </c>
      <c r="E264" s="12"/>
      <c r="F264" s="11">
        <v>18300</v>
      </c>
      <c r="G264" s="13">
        <f>F264*0.036</f>
        <v>658.8</v>
      </c>
    </row>
    <row r="265" spans="1:7" ht="12.75" hidden="1">
      <c r="A265" s="3" t="s">
        <v>47</v>
      </c>
      <c r="B265" s="4" t="s">
        <v>13</v>
      </c>
      <c r="C265" s="4"/>
      <c r="D265" s="31">
        <v>33</v>
      </c>
      <c r="E265" s="31"/>
      <c r="F265" s="11">
        <v>15000</v>
      </c>
      <c r="G265" s="48">
        <v>375</v>
      </c>
    </row>
    <row r="266" spans="1:7" ht="12.75" hidden="1">
      <c r="A266" s="3"/>
      <c r="B266" s="4"/>
      <c r="C266" s="4"/>
      <c r="D266" s="31"/>
      <c r="E266" s="31"/>
      <c r="F266" s="11"/>
      <c r="G266" s="48"/>
    </row>
    <row r="267" spans="1:7" ht="12.75">
      <c r="A267" s="3" t="s">
        <v>48</v>
      </c>
      <c r="B267" s="4" t="s">
        <v>13</v>
      </c>
      <c r="C267" s="4"/>
      <c r="D267" s="4">
        <v>22</v>
      </c>
      <c r="E267" s="4"/>
      <c r="F267" s="11">
        <v>18300</v>
      </c>
      <c r="G267" s="13">
        <f>F267*0.045</f>
        <v>823.5</v>
      </c>
    </row>
    <row r="268" spans="1:7" ht="0.75" customHeight="1">
      <c r="A268" s="3"/>
      <c r="B268" s="4"/>
      <c r="C268" s="4"/>
      <c r="D268" s="4"/>
      <c r="E268" s="4"/>
      <c r="F268" s="11"/>
      <c r="G268" s="13"/>
    </row>
    <row r="269" spans="1:7" ht="12.75">
      <c r="A269" s="3" t="s">
        <v>189</v>
      </c>
      <c r="B269" s="4" t="s">
        <v>13</v>
      </c>
      <c r="C269" s="4"/>
      <c r="D269" s="4">
        <v>16</v>
      </c>
      <c r="E269" s="4"/>
      <c r="F269" s="11">
        <v>18300</v>
      </c>
      <c r="G269" s="13">
        <f>F269*0.06</f>
        <v>1098</v>
      </c>
    </row>
    <row r="270" spans="1:7" ht="12.75">
      <c r="A270" s="32"/>
      <c r="B270" s="33"/>
      <c r="C270" s="33"/>
      <c r="D270" s="33"/>
      <c r="E270" s="33"/>
      <c r="F270" s="54"/>
      <c r="G270" s="36"/>
    </row>
    <row r="271" spans="1:7" ht="12.75">
      <c r="A271" s="32"/>
      <c r="B271" s="33"/>
      <c r="C271" s="33"/>
      <c r="D271" s="34"/>
      <c r="E271" s="34"/>
      <c r="F271" s="35"/>
      <c r="G271" s="36"/>
    </row>
    <row r="272" spans="1:7" ht="12.75">
      <c r="A272" s="32"/>
      <c r="B272" s="33"/>
      <c r="C272" s="33"/>
      <c r="D272" s="34"/>
      <c r="E272" s="34"/>
      <c r="F272" s="35"/>
      <c r="G272" s="36"/>
    </row>
    <row r="273" spans="1:7" ht="12.75">
      <c r="A273" s="37"/>
      <c r="B273" s="37"/>
      <c r="C273" s="37"/>
      <c r="D273" s="34"/>
      <c r="E273" s="34"/>
      <c r="F273" s="35"/>
      <c r="G273" s="36"/>
    </row>
  </sheetData>
  <sheetProtection/>
  <mergeCells count="27">
    <mergeCell ref="A184:G184"/>
    <mergeCell ref="B4:C4"/>
    <mergeCell ref="A9:A10"/>
    <mergeCell ref="B9:B10"/>
    <mergeCell ref="D9:G9"/>
    <mergeCell ref="A11:G11"/>
    <mergeCell ref="A19:G19"/>
    <mergeCell ref="A44:G44"/>
    <mergeCell ref="A29:G29"/>
    <mergeCell ref="A25:G25"/>
    <mergeCell ref="A22:G22"/>
    <mergeCell ref="A245:G245"/>
    <mergeCell ref="A234:G234"/>
    <mergeCell ref="A93:G93"/>
    <mergeCell ref="A143:G143"/>
    <mergeCell ref="A156:G156"/>
    <mergeCell ref="A227:G227"/>
    <mergeCell ref="A66:G66"/>
    <mergeCell ref="A204:G204"/>
    <mergeCell ref="A171:G171"/>
    <mergeCell ref="A176:G176"/>
    <mergeCell ref="A40:G40"/>
    <mergeCell ref="A57:G57"/>
    <mergeCell ref="A89:G89"/>
    <mergeCell ref="A71:G71"/>
    <mergeCell ref="A83:G83"/>
    <mergeCell ref="A79:G79"/>
  </mergeCells>
  <hyperlinks>
    <hyperlink ref="D3" r:id="rId1" display="www.superstroy56.com"/>
  </hyperlinks>
  <printOptions/>
  <pageMargins left="0.5511811023622047" right="0.1968503937007874" top="0.15748031496062992" bottom="0.15748031496062992" header="0.15748031496062992" footer="0.15748031496062992"/>
  <pageSetup fitToHeight="3" fitToWidth="1"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2021-11-02T05:14:52Z</cp:lastPrinted>
  <dcterms:created xsi:type="dcterms:W3CDTF">1996-10-08T23:32:33Z</dcterms:created>
  <dcterms:modified xsi:type="dcterms:W3CDTF">2021-11-02T05:15:40Z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